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D:\SKP\00. SKP 2021 - Master\"/>
    </mc:Choice>
  </mc:AlternateContent>
  <xr:revisionPtr revIDLastSave="0" documentId="13_ncr:1_{D4CDA205-63F5-4011-99D7-477BEB065394}" xr6:coauthVersionLast="45" xr6:coauthVersionMax="45" xr10:uidLastSave="{00000000-0000-0000-0000-000000000000}"/>
  <bookViews>
    <workbookView xWindow="-120" yWindow="-120" windowWidth="20730" windowHeight="11160" tabRatio="844" firstSheet="1" activeTab="1" xr2:uid="{00000000-000D-0000-FFFF-FFFF00000000}"/>
  </bookViews>
  <sheets>
    <sheet name="Penilaian SKP JA PENGEMB" sheetId="42" state="hidden" r:id="rId1"/>
    <sheet name="Menu" sheetId="74" r:id="rId2"/>
    <sheet name="COVER" sheetId="55" r:id="rId3"/>
    <sheet name="DATA 1" sheetId="66" r:id="rId4"/>
    <sheet name="SKP" sheetId="67" r:id="rId5"/>
    <sheet name="PENGUKURAN" sheetId="68" r:id="rId6"/>
    <sheet name="PERILAKU KERJA" sheetId="69" r:id="rId7"/>
    <sheet name="Penilaian Prestasi" sheetId="61" r:id="rId8"/>
    <sheet name="Konversi Nilai" sheetId="63" r:id="rId9"/>
    <sheet name="DATA PNS" sheetId="50" r:id="rId10"/>
    <sheet name="RENCANA SKP" sheetId="53" r:id="rId11"/>
    <sheet name="KEGIATAN GURU" sheetId="70" r:id="rId12"/>
    <sheet name="KETERKAITAN JF" sheetId="71" r:id="rId13"/>
    <sheet name="REVIEW RENCANA SKP" sheetId="57" r:id="rId14"/>
    <sheet name="PENETAPAN SKP" sheetId="58" r:id="rId15"/>
    <sheet name="PENILAIAN SKP" sheetId="59" r:id="rId16"/>
    <sheet name="Penilaian Perilaku" sheetId="60" r:id="rId17"/>
    <sheet name="Penilaian Kinerja" sheetId="62" r:id="rId18"/>
    <sheet name="Laporan DPK" sheetId="65" r:id="rId19"/>
    <sheet name="Integrasi Nilai" sheetId="64" r:id="rId20"/>
    <sheet name="DPK 2021" sheetId="73" r:id="rId21"/>
  </sheets>
  <externalReferences>
    <externalReference r:id="rId22"/>
    <externalReference r:id="rId23"/>
  </externalReferences>
  <definedNames>
    <definedName name="jabatan" localSheetId="20">'KEGIATAN GURU'!$AC$10:$AC$17</definedName>
    <definedName name="jabatan" localSheetId="1">'[1]KEGIATAN GURU'!$AC$10:$AC$17</definedName>
    <definedName name="jabatan">'KEGIATAN GURU'!$AC$10:$AC$17</definedName>
    <definedName name="SK.01" localSheetId="1">#REF!</definedName>
    <definedName name="SK.01">#REF!</definedName>
    <definedName name="SK.02" localSheetId="1">#REF!</definedName>
    <definedName name="SK.02">#REF!</definedName>
    <definedName name="SK.03" localSheetId="1">#REF!</definedName>
    <definedName name="SK.03">#REF!</definedName>
    <definedName name="SK.04" localSheetId="1">#REF!</definedName>
    <definedName name="SK.04">#REF!</definedName>
    <definedName name="SK.05" localSheetId="1">#REF!</definedName>
    <definedName name="SK.05">#REF!</definedName>
    <definedName name="SK.06" localSheetId="1">#REF!</definedName>
    <definedName name="SK.06">#REF!</definedName>
    <definedName name="SK.07" localSheetId="1">#REF!</definedName>
    <definedName name="SK.07">#REF!</definedName>
    <definedName name="SK.08" localSheetId="1">#REF!</definedName>
    <definedName name="SK.08">#REF!</definedName>
    <definedName name="SK.09" localSheetId="1">#REF!</definedName>
    <definedName name="SK.09">#REF!</definedName>
    <definedName name="SK.10" localSheetId="1">#REF!</definedName>
    <definedName name="SK.10">#REF!</definedName>
    <definedName name="SK.11" localSheetId="1">#REF!</definedName>
    <definedName name="SK.11">#REF!</definedName>
    <definedName name="SK.12" localSheetId="1">#REF!</definedName>
    <definedName name="SK.12">#REF!</definedName>
    <definedName name="SK.13" localSheetId="1">#REF!</definedName>
    <definedName name="SK.13">#REF!</definedName>
    <definedName name="SK.15" localSheetId="1">#REF!</definedName>
    <definedName name="SK.15">#REF!</definedName>
    <definedName name="SK.16" localSheetId="1">#REF!</definedName>
    <definedName name="SK.16">#REF!</definedName>
    <definedName name="SK.17" localSheetId="1">#REF!</definedName>
    <definedName name="SK.17">#REF!</definedName>
    <definedName name="SK.18" localSheetId="1">#REF!</definedName>
    <definedName name="SK.18">#REF!</definedName>
    <definedName name="SK.19" localSheetId="1">#REF!</definedName>
    <definedName name="SK.19">#REF!</definedName>
    <definedName name="SK.21" localSheetId="1">#REF!</definedName>
    <definedName name="SK.21">#REF!</definedName>
    <definedName name="SK.22" localSheetId="1">#REF!</definedName>
    <definedName name="SK.22">#REF!</definedName>
    <definedName name="SK.23" localSheetId="1">#REF!</definedName>
    <definedName name="SK.23">#REF!</definedName>
    <definedName name="SK.24" localSheetId="1">#REF!</definedName>
    <definedName name="SK.24">#REF!</definedName>
    <definedName name="SK.25" localSheetId="1">#REF!</definedName>
    <definedName name="SK.25">#REF!</definedName>
    <definedName name="SK.26" localSheetId="1">#REF!</definedName>
    <definedName name="SK.26">#REF!</definedName>
    <definedName name="SK.27" localSheetId="1">#REF!</definedName>
    <definedName name="SK.27">#REF!</definedName>
    <definedName name="SK.28" localSheetId="1">#REF!</definedName>
    <definedName name="SK.28">#REF!</definedName>
    <definedName name="SK.29" localSheetId="1">#REF!</definedName>
    <definedName name="SK.29">#REF!</definedName>
    <definedName name="SK.30" localSheetId="1">#REF!</definedName>
    <definedName name="SK.30">#REF!</definedName>
    <definedName name="SK.31" localSheetId="1">#REF!</definedName>
    <definedName name="SK.31">#REF!</definedName>
    <definedName name="SK.32" localSheetId="1">#REF!</definedName>
    <definedName name="SK.32">#REF!</definedName>
    <definedName name="SK.33" localSheetId="1">#REF!</definedName>
    <definedName name="SK.33">#REF!</definedName>
    <definedName name="SK.34" localSheetId="1">#REF!</definedName>
    <definedName name="SK.34">#REF!</definedName>
    <definedName name="SK.36" localSheetId="1">#REF!</definedName>
    <definedName name="SK.36">#REF!</definedName>
    <definedName name="SK.37" localSheetId="1">#REF!</definedName>
    <definedName name="SK.37">#REF!</definedName>
    <definedName name="SK.38" localSheetId="1">#REF!</definedName>
    <definedName name="SK.38">#REF!</definedName>
    <definedName name="SK.39" localSheetId="1">#REF!</definedName>
    <definedName name="SK.39">#REF!</definedName>
    <definedName name="SK.42" localSheetId="1">#REF!</definedName>
    <definedName name="SK.42">#REF!</definedName>
    <definedName name="SK.43" localSheetId="1">#REF!</definedName>
    <definedName name="SK.43">#REF!</definedName>
    <definedName name="SK.44" localSheetId="1">#REF!</definedName>
    <definedName name="SK.44">#REF!</definedName>
    <definedName name="SK.45" localSheetId="1">#REF!</definedName>
    <definedName name="SK.45">#REF!</definedName>
    <definedName name="SK.46" localSheetId="1">#REF!</definedName>
    <definedName name="SK.46">#REF!</definedName>
    <definedName name="SK.47" localSheetId="1">#REF!</definedName>
    <definedName name="SK.47">#REF!</definedName>
    <definedName name="SK.48" localSheetId="1">#REF!</definedName>
    <definedName name="SK.48">#REF!</definedName>
    <definedName name="SK.49" localSheetId="1">#REF!</definedName>
    <definedName name="SK.49">#REF!</definedName>
    <definedName name="SK.50" localSheetId="1">#REF!</definedName>
    <definedName name="SK.50">#REF!</definedName>
    <definedName name="SK.51" localSheetId="1">#REF!</definedName>
    <definedName name="SK.51">#REF!</definedName>
    <definedName name="SK.52" localSheetId="1">#REF!</definedName>
    <definedName name="SK.52">#REF!</definedName>
    <definedName name="SK.53" localSheetId="1">#REF!</definedName>
    <definedName name="SK.53">#REF!</definedName>
    <definedName name="SK.54" localSheetId="1">#REF!</definedName>
    <definedName name="SK.5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2" i="71" l="1"/>
  <c r="K17" i="71"/>
  <c r="K18" i="71"/>
  <c r="K19" i="71"/>
  <c r="K20" i="71"/>
  <c r="K21" i="71"/>
  <c r="K22" i="71"/>
  <c r="K23" i="71"/>
  <c r="K24" i="71"/>
  <c r="K25" i="71"/>
  <c r="K26" i="71"/>
  <c r="K27" i="71"/>
  <c r="K28" i="71"/>
  <c r="K29" i="71"/>
  <c r="K30" i="71"/>
  <c r="K31" i="71"/>
  <c r="K32" i="71"/>
  <c r="K33" i="71"/>
  <c r="K34" i="71"/>
  <c r="K35" i="71"/>
  <c r="K36" i="71"/>
  <c r="K37" i="71"/>
  <c r="K38" i="71"/>
  <c r="K39" i="71"/>
  <c r="K40" i="71"/>
  <c r="K41" i="71"/>
  <c r="K42" i="71"/>
  <c r="K43" i="71"/>
  <c r="K44" i="71"/>
  <c r="K45" i="71"/>
  <c r="K46" i="71"/>
  <c r="K47" i="71"/>
  <c r="K48" i="71"/>
  <c r="K49" i="71"/>
  <c r="K50" i="71"/>
  <c r="K51" i="71"/>
  <c r="K52" i="71"/>
  <c r="K53" i="71"/>
  <c r="K54" i="71"/>
  <c r="K55" i="71"/>
  <c r="K56" i="71"/>
  <c r="K57" i="71"/>
  <c r="K58" i="71"/>
  <c r="K59" i="71"/>
  <c r="K60" i="71"/>
  <c r="K61" i="71"/>
  <c r="K62" i="71"/>
  <c r="K63" i="71"/>
  <c r="K64" i="71"/>
  <c r="K65" i="71"/>
  <c r="K66" i="71"/>
  <c r="K67" i="71"/>
  <c r="K68" i="71"/>
  <c r="K69" i="71"/>
  <c r="K16" i="71"/>
  <c r="I73" i="71" l="1"/>
  <c r="D13" i="61" l="1"/>
  <c r="J20" i="61"/>
  <c r="J19" i="63" s="1"/>
  <c r="K76" i="57" s="1"/>
  <c r="D34" i="73"/>
  <c r="H76" i="71"/>
  <c r="J23" i="60"/>
  <c r="J22" i="62" s="1"/>
  <c r="J5" i="64"/>
  <c r="D4" i="73"/>
  <c r="D34" i="65" l="1"/>
  <c r="J76" i="58"/>
  <c r="J10" i="68"/>
  <c r="J11" i="68"/>
  <c r="J12" i="68"/>
  <c r="J13" i="68"/>
  <c r="C13" i="68"/>
  <c r="E16" i="67"/>
  <c r="E13" i="67"/>
  <c r="E14" i="67"/>
  <c r="E15" i="67"/>
  <c r="E12" i="67"/>
  <c r="E11" i="67"/>
  <c r="D31" i="73" l="1"/>
  <c r="D29" i="73"/>
  <c r="D25" i="73"/>
  <c r="D24" i="73"/>
  <c r="D23" i="73"/>
  <c r="D22" i="73"/>
  <c r="D21" i="73"/>
  <c r="D18" i="73"/>
  <c r="D17" i="73"/>
  <c r="D16" i="73"/>
  <c r="D15" i="73"/>
  <c r="D49" i="73" s="1"/>
  <c r="D14" i="73"/>
  <c r="D48" i="73" s="1"/>
  <c r="D11" i="73"/>
  <c r="D10" i="73"/>
  <c r="D9" i="73"/>
  <c r="D8" i="73"/>
  <c r="A49" i="73" s="1"/>
  <c r="D7" i="73"/>
  <c r="A48" i="73" s="1"/>
  <c r="D3" i="73"/>
  <c r="R20" i="68" l="1"/>
  <c r="B72" i="57" l="1"/>
  <c r="B72" i="58"/>
  <c r="B72" i="59"/>
  <c r="E72" i="59"/>
  <c r="H72" i="59"/>
  <c r="E3" i="50"/>
  <c r="D5" i="63"/>
  <c r="I29" i="57" l="1"/>
  <c r="I29" i="58" s="1"/>
  <c r="I28" i="57"/>
  <c r="I28" i="58" s="1"/>
  <c r="I26" i="57"/>
  <c r="I26" i="58" s="1"/>
  <c r="I27" i="57"/>
  <c r="I27" i="58" s="1"/>
  <c r="I67" i="57"/>
  <c r="I67" i="58" s="1"/>
  <c r="I24" i="58"/>
  <c r="I34" i="58"/>
  <c r="I37" i="58"/>
  <c r="I44" i="58"/>
  <c r="I49" i="58"/>
  <c r="I60" i="58"/>
  <c r="I61" i="58"/>
  <c r="N16" i="58"/>
  <c r="D5" i="57"/>
  <c r="D5" i="58"/>
  <c r="D5" i="71"/>
  <c r="E11" i="50"/>
  <c r="E10" i="50"/>
  <c r="E8" i="50"/>
  <c r="E7" i="50"/>
  <c r="J12" i="63"/>
  <c r="J11" i="63"/>
  <c r="J9" i="63"/>
  <c r="J8" i="63"/>
  <c r="D5" i="61"/>
  <c r="D4" i="69"/>
  <c r="D3" i="69"/>
  <c r="J9" i="61"/>
  <c r="J8" i="61"/>
  <c r="H20" i="60" l="1"/>
  <c r="J5" i="63" l="1"/>
  <c r="A2" i="63"/>
  <c r="A2" i="61"/>
  <c r="I10" i="68"/>
  <c r="I11" i="68"/>
  <c r="I12" i="68"/>
  <c r="I9" i="68"/>
  <c r="I8" i="68"/>
  <c r="G10" i="68"/>
  <c r="G11" i="68"/>
  <c r="G12" i="68"/>
  <c r="G9" i="68"/>
  <c r="G8" i="68"/>
  <c r="H10" i="68"/>
  <c r="H11" i="68"/>
  <c r="H12" i="68"/>
  <c r="H9" i="68"/>
  <c r="H8" i="68"/>
  <c r="F10" i="68"/>
  <c r="F11" i="68"/>
  <c r="F12" i="68"/>
  <c r="F9" i="68"/>
  <c r="F8" i="68"/>
  <c r="C10" i="68"/>
  <c r="C11" i="68"/>
  <c r="C12" i="68"/>
  <c r="C9" i="68"/>
  <c r="C8" i="68"/>
  <c r="B17" i="71" l="1"/>
  <c r="B18" i="71"/>
  <c r="B19" i="71"/>
  <c r="B20" i="71"/>
  <c r="B21" i="71"/>
  <c r="B22" i="71"/>
  <c r="B23" i="71"/>
  <c r="B24" i="71"/>
  <c r="B25" i="71"/>
  <c r="B26" i="71"/>
  <c r="B27" i="71"/>
  <c r="B28" i="71"/>
  <c r="B29" i="71"/>
  <c r="B30" i="71"/>
  <c r="B31" i="71"/>
  <c r="B32" i="71"/>
  <c r="B33" i="71"/>
  <c r="B34" i="71"/>
  <c r="B35" i="71"/>
  <c r="B36" i="71"/>
  <c r="B37" i="71"/>
  <c r="B38" i="71"/>
  <c r="B39" i="71"/>
  <c r="B40" i="71"/>
  <c r="B41" i="71"/>
  <c r="B42" i="71"/>
  <c r="B43" i="71"/>
  <c r="B44" i="71"/>
  <c r="B45" i="71"/>
  <c r="B46" i="71"/>
  <c r="B47" i="71"/>
  <c r="B48" i="71"/>
  <c r="B49" i="71"/>
  <c r="B50" i="71"/>
  <c r="B51" i="71"/>
  <c r="B52" i="71"/>
  <c r="B53" i="71"/>
  <c r="B54" i="71"/>
  <c r="B55" i="71"/>
  <c r="B56" i="71"/>
  <c r="B57" i="71"/>
  <c r="B58" i="71"/>
  <c r="B59" i="71"/>
  <c r="B60" i="71"/>
  <c r="B61" i="71"/>
  <c r="B62" i="71"/>
  <c r="B63" i="71"/>
  <c r="B64" i="71"/>
  <c r="B65" i="71"/>
  <c r="B66" i="71"/>
  <c r="B67" i="71"/>
  <c r="B68" i="71"/>
  <c r="B69" i="71"/>
  <c r="B16" i="71"/>
  <c r="A72" i="71"/>
  <c r="A72" i="57"/>
  <c r="H5" i="71"/>
  <c r="T24" i="70"/>
  <c r="T27" i="70" s="1"/>
  <c r="T22" i="70"/>
  <c r="T23" i="70" s="1"/>
  <c r="T26" i="70" s="1"/>
  <c r="T21" i="70"/>
  <c r="T25" i="70" s="1"/>
  <c r="T19" i="70"/>
  <c r="T18" i="70"/>
  <c r="T17" i="70"/>
  <c r="T16" i="70"/>
  <c r="T15" i="70"/>
  <c r="T14" i="70"/>
  <c r="T13" i="70"/>
  <c r="T11" i="70"/>
  <c r="E3" i="70"/>
  <c r="H2" i="70"/>
  <c r="G2" i="70"/>
  <c r="F2" i="70"/>
  <c r="E2" i="70"/>
  <c r="D2" i="70"/>
  <c r="C2" i="70"/>
  <c r="B2" i="70"/>
  <c r="A2" i="70"/>
  <c r="T20" i="70" l="1"/>
  <c r="V19" i="70"/>
  <c r="T12" i="70"/>
  <c r="V14" i="70"/>
  <c r="V16" i="70"/>
  <c r="V18" i="70"/>
  <c r="V13" i="70"/>
  <c r="V15" i="70"/>
  <c r="V17" i="70"/>
  <c r="I72" i="59" l="1"/>
  <c r="K72" i="59" s="1"/>
  <c r="K26" i="59"/>
  <c r="K42" i="59"/>
  <c r="K58" i="59"/>
  <c r="I17" i="59"/>
  <c r="K17" i="59" s="1"/>
  <c r="I18" i="59"/>
  <c r="K18" i="59" s="1"/>
  <c r="I19" i="59"/>
  <c r="K19" i="59" s="1"/>
  <c r="I20" i="59"/>
  <c r="K20" i="59" s="1"/>
  <c r="I21" i="59"/>
  <c r="K21" i="59" s="1"/>
  <c r="I22" i="59"/>
  <c r="K22" i="59" s="1"/>
  <c r="I23" i="59"/>
  <c r="K23" i="59" s="1"/>
  <c r="I24" i="59"/>
  <c r="K24" i="59" s="1"/>
  <c r="I25" i="59"/>
  <c r="K25" i="59" s="1"/>
  <c r="I26" i="59"/>
  <c r="I27" i="59"/>
  <c r="K27" i="59" s="1"/>
  <c r="I28" i="59"/>
  <c r="K28" i="59" s="1"/>
  <c r="I29" i="59"/>
  <c r="K29" i="59" s="1"/>
  <c r="I30" i="59"/>
  <c r="K30" i="59" s="1"/>
  <c r="I31" i="59"/>
  <c r="K31" i="59" s="1"/>
  <c r="I32" i="59"/>
  <c r="K32" i="59" s="1"/>
  <c r="I33" i="59"/>
  <c r="K33" i="59" s="1"/>
  <c r="I34" i="59"/>
  <c r="K34" i="59" s="1"/>
  <c r="I35" i="59"/>
  <c r="K35" i="59" s="1"/>
  <c r="I36" i="59"/>
  <c r="K36" i="59" s="1"/>
  <c r="I37" i="59"/>
  <c r="K37" i="59" s="1"/>
  <c r="I38" i="59"/>
  <c r="K38" i="59" s="1"/>
  <c r="I39" i="59"/>
  <c r="K39" i="59" s="1"/>
  <c r="I40" i="59"/>
  <c r="K40" i="59" s="1"/>
  <c r="I41" i="59"/>
  <c r="K41" i="59" s="1"/>
  <c r="I42" i="59"/>
  <c r="I43" i="59"/>
  <c r="K43" i="59" s="1"/>
  <c r="I44" i="59"/>
  <c r="K44" i="59" s="1"/>
  <c r="I45" i="59"/>
  <c r="K45" i="59" s="1"/>
  <c r="I46" i="59"/>
  <c r="K46" i="59" s="1"/>
  <c r="I47" i="59"/>
  <c r="K47" i="59" s="1"/>
  <c r="I48" i="59"/>
  <c r="K48" i="59" s="1"/>
  <c r="I49" i="59"/>
  <c r="K49" i="59" s="1"/>
  <c r="I50" i="59"/>
  <c r="K50" i="59" s="1"/>
  <c r="I51" i="59"/>
  <c r="K51" i="59" s="1"/>
  <c r="I52" i="59"/>
  <c r="K52" i="59" s="1"/>
  <c r="I53" i="59"/>
  <c r="K53" i="59" s="1"/>
  <c r="I54" i="59"/>
  <c r="K54" i="59" s="1"/>
  <c r="I55" i="59"/>
  <c r="K55" i="59" s="1"/>
  <c r="I56" i="59"/>
  <c r="K56" i="59" s="1"/>
  <c r="I57" i="59"/>
  <c r="K57" i="59" s="1"/>
  <c r="I58" i="59"/>
  <c r="I59" i="59"/>
  <c r="K59" i="59" s="1"/>
  <c r="I60" i="59"/>
  <c r="K60" i="59" s="1"/>
  <c r="I61" i="59"/>
  <c r="K61" i="59" s="1"/>
  <c r="I62" i="59"/>
  <c r="K62" i="59" s="1"/>
  <c r="I63" i="59"/>
  <c r="K63" i="59" s="1"/>
  <c r="I64" i="59"/>
  <c r="K64" i="59" s="1"/>
  <c r="I65" i="59"/>
  <c r="K65" i="59" s="1"/>
  <c r="I66" i="59"/>
  <c r="K66" i="59" s="1"/>
  <c r="I67" i="59"/>
  <c r="K67" i="59" s="1"/>
  <c r="I68" i="59"/>
  <c r="K68" i="59" s="1"/>
  <c r="I69" i="59"/>
  <c r="K69" i="59" s="1"/>
  <c r="I16" i="59"/>
  <c r="K16" i="59" s="1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30" i="59"/>
  <c r="H31" i="59"/>
  <c r="H32" i="59"/>
  <c r="H33" i="59"/>
  <c r="H34" i="59"/>
  <c r="H35" i="59"/>
  <c r="H36" i="59"/>
  <c r="H37" i="59"/>
  <c r="H38" i="59"/>
  <c r="H39" i="59"/>
  <c r="H40" i="59"/>
  <c r="H41" i="59"/>
  <c r="H42" i="59"/>
  <c r="H43" i="59"/>
  <c r="H44" i="59"/>
  <c r="H45" i="59"/>
  <c r="H46" i="59"/>
  <c r="H47" i="59"/>
  <c r="H48" i="59"/>
  <c r="H49" i="59"/>
  <c r="H50" i="59"/>
  <c r="H51" i="59"/>
  <c r="H52" i="59"/>
  <c r="H53" i="59"/>
  <c r="H54" i="59"/>
  <c r="H55" i="59"/>
  <c r="H56" i="59"/>
  <c r="H57" i="59"/>
  <c r="H58" i="59"/>
  <c r="H59" i="59"/>
  <c r="H60" i="59"/>
  <c r="H61" i="59"/>
  <c r="H62" i="59"/>
  <c r="H63" i="59"/>
  <c r="H64" i="59"/>
  <c r="H65" i="59"/>
  <c r="H66" i="59"/>
  <c r="H67" i="59"/>
  <c r="H68" i="59"/>
  <c r="H69" i="59"/>
  <c r="H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51" i="59"/>
  <c r="E52" i="59"/>
  <c r="E53" i="59"/>
  <c r="E54" i="59"/>
  <c r="E55" i="59"/>
  <c r="E56" i="59"/>
  <c r="E57" i="59"/>
  <c r="E58" i="59"/>
  <c r="E59" i="59"/>
  <c r="E60" i="59"/>
  <c r="E61" i="59"/>
  <c r="E62" i="59"/>
  <c r="E63" i="59"/>
  <c r="E64" i="59"/>
  <c r="E65" i="59"/>
  <c r="E66" i="59"/>
  <c r="E67" i="59"/>
  <c r="E68" i="59"/>
  <c r="E69" i="59"/>
  <c r="E16" i="59"/>
  <c r="B16" i="59"/>
  <c r="A72" i="59"/>
  <c r="B17" i="59"/>
  <c r="B18" i="59"/>
  <c r="B19" i="59"/>
  <c r="B20" i="59"/>
  <c r="B21" i="59"/>
  <c r="B22" i="59"/>
  <c r="B23" i="59"/>
  <c r="B24" i="59"/>
  <c r="B25" i="59"/>
  <c r="B26" i="59"/>
  <c r="B27" i="59"/>
  <c r="B28" i="59"/>
  <c r="B29" i="59"/>
  <c r="B30" i="59"/>
  <c r="B31" i="59"/>
  <c r="B32" i="59"/>
  <c r="B33" i="59"/>
  <c r="B34" i="59"/>
  <c r="B35" i="59"/>
  <c r="B36" i="59"/>
  <c r="B37" i="59"/>
  <c r="B38" i="59"/>
  <c r="B39" i="59"/>
  <c r="B40" i="59"/>
  <c r="B41" i="59"/>
  <c r="B42" i="59"/>
  <c r="B43" i="59"/>
  <c r="B44" i="59"/>
  <c r="B45" i="59"/>
  <c r="B46" i="59"/>
  <c r="B47" i="59"/>
  <c r="B48" i="59"/>
  <c r="B49" i="59"/>
  <c r="B50" i="59"/>
  <c r="B51" i="59"/>
  <c r="B52" i="59"/>
  <c r="B53" i="59"/>
  <c r="B54" i="59"/>
  <c r="B55" i="59"/>
  <c r="B56" i="59"/>
  <c r="B57" i="59"/>
  <c r="B58" i="59"/>
  <c r="B59" i="59"/>
  <c r="B60" i="59"/>
  <c r="B61" i="59"/>
  <c r="B62" i="59"/>
  <c r="B63" i="59"/>
  <c r="B64" i="59"/>
  <c r="B65" i="59"/>
  <c r="B66" i="59"/>
  <c r="B67" i="59"/>
  <c r="B68" i="59"/>
  <c r="B69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2" i="58"/>
  <c r="N72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58" i="58"/>
  <c r="N59" i="58"/>
  <c r="N60" i="58"/>
  <c r="N61" i="58"/>
  <c r="N62" i="58"/>
  <c r="N63" i="58"/>
  <c r="N64" i="58"/>
  <c r="N65" i="58"/>
  <c r="N66" i="58"/>
  <c r="N67" i="58"/>
  <c r="N68" i="58"/>
  <c r="N69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51" i="58"/>
  <c r="E52" i="58"/>
  <c r="E53" i="58"/>
  <c r="E54" i="58"/>
  <c r="E55" i="58"/>
  <c r="E56" i="58"/>
  <c r="E57" i="58"/>
  <c r="E58" i="58"/>
  <c r="E59" i="58"/>
  <c r="E60" i="58"/>
  <c r="E61" i="58"/>
  <c r="E62" i="58"/>
  <c r="E63" i="58"/>
  <c r="E64" i="58"/>
  <c r="E65" i="58"/>
  <c r="E66" i="58"/>
  <c r="E67" i="58"/>
  <c r="E68" i="58"/>
  <c r="E69" i="58"/>
  <c r="B17" i="58"/>
  <c r="B18" i="58"/>
  <c r="B19" i="58"/>
  <c r="B20" i="58"/>
  <c r="B21" i="58"/>
  <c r="B22" i="58"/>
  <c r="B23" i="58"/>
  <c r="B24" i="58"/>
  <c r="B25" i="58"/>
  <c r="B26" i="58"/>
  <c r="B27" i="58"/>
  <c r="B28" i="58"/>
  <c r="B29" i="58"/>
  <c r="B30" i="58"/>
  <c r="B31" i="58"/>
  <c r="B32" i="58"/>
  <c r="B33" i="58"/>
  <c r="B34" i="58"/>
  <c r="B35" i="58"/>
  <c r="B36" i="58"/>
  <c r="B37" i="58"/>
  <c r="B38" i="58"/>
  <c r="B39" i="58"/>
  <c r="B40" i="58"/>
  <c r="B41" i="58"/>
  <c r="B42" i="58"/>
  <c r="B43" i="58"/>
  <c r="B44" i="58"/>
  <c r="B45" i="58"/>
  <c r="B46" i="58"/>
  <c r="B47" i="58"/>
  <c r="B48" i="58"/>
  <c r="B49" i="58"/>
  <c r="B50" i="58"/>
  <c r="B51" i="58"/>
  <c r="B52" i="58"/>
  <c r="B53" i="58"/>
  <c r="B54" i="58"/>
  <c r="B55" i="58"/>
  <c r="B56" i="58"/>
  <c r="B57" i="58"/>
  <c r="B58" i="58"/>
  <c r="B59" i="58"/>
  <c r="B60" i="58"/>
  <c r="B61" i="58"/>
  <c r="B62" i="58"/>
  <c r="B63" i="58"/>
  <c r="B64" i="58"/>
  <c r="B65" i="58"/>
  <c r="B66" i="58"/>
  <c r="B67" i="58"/>
  <c r="B68" i="58"/>
  <c r="B69" i="58"/>
  <c r="J72" i="57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E16" i="58"/>
  <c r="B16" i="58"/>
  <c r="A16" i="58"/>
  <c r="A16" i="57"/>
  <c r="D3" i="65"/>
  <c r="A2" i="64"/>
  <c r="A2" i="62"/>
  <c r="A2" i="60"/>
  <c r="A2" i="59"/>
  <c r="A2" i="58"/>
  <c r="A2" i="57"/>
  <c r="A2" i="53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30" i="57"/>
  <c r="J31" i="57"/>
  <c r="J32" i="57"/>
  <c r="J33" i="57"/>
  <c r="J34" i="57"/>
  <c r="J35" i="57"/>
  <c r="J36" i="57"/>
  <c r="J37" i="57"/>
  <c r="J38" i="57"/>
  <c r="J39" i="57"/>
  <c r="J40" i="57"/>
  <c r="J41" i="57"/>
  <c r="J42" i="57"/>
  <c r="J43" i="57"/>
  <c r="J44" i="57"/>
  <c r="J45" i="57"/>
  <c r="J46" i="57"/>
  <c r="J47" i="57"/>
  <c r="J48" i="57"/>
  <c r="J49" i="57"/>
  <c r="J50" i="57"/>
  <c r="J51" i="57"/>
  <c r="J52" i="57"/>
  <c r="J53" i="57"/>
  <c r="J54" i="57"/>
  <c r="J55" i="57"/>
  <c r="J56" i="57"/>
  <c r="J57" i="57"/>
  <c r="J58" i="57"/>
  <c r="J59" i="57"/>
  <c r="J60" i="57"/>
  <c r="J61" i="57"/>
  <c r="J62" i="57"/>
  <c r="J63" i="57"/>
  <c r="J64" i="57"/>
  <c r="J65" i="57"/>
  <c r="J66" i="57"/>
  <c r="J67" i="57"/>
  <c r="J68" i="57"/>
  <c r="J69" i="57"/>
  <c r="I17" i="57"/>
  <c r="I17" i="58" s="1"/>
  <c r="I18" i="57"/>
  <c r="I18" i="58" s="1"/>
  <c r="I19" i="57"/>
  <c r="I19" i="58" s="1"/>
  <c r="I20" i="57"/>
  <c r="I20" i="58" s="1"/>
  <c r="I21" i="57"/>
  <c r="I21" i="58" s="1"/>
  <c r="I22" i="57"/>
  <c r="I22" i="58" s="1"/>
  <c r="I23" i="57"/>
  <c r="I23" i="58" s="1"/>
  <c r="I25" i="57"/>
  <c r="I25" i="58" s="1"/>
  <c r="I30" i="57"/>
  <c r="I30" i="58" s="1"/>
  <c r="I31" i="57"/>
  <c r="I31" i="58" s="1"/>
  <c r="I32" i="57"/>
  <c r="I32" i="58" s="1"/>
  <c r="I33" i="57"/>
  <c r="I33" i="58" s="1"/>
  <c r="I35" i="57"/>
  <c r="I35" i="58" s="1"/>
  <c r="I36" i="57"/>
  <c r="I36" i="58" s="1"/>
  <c r="I38" i="57"/>
  <c r="I38" i="58" s="1"/>
  <c r="I39" i="57"/>
  <c r="I39" i="58" s="1"/>
  <c r="I40" i="57"/>
  <c r="I40" i="58" s="1"/>
  <c r="I41" i="57"/>
  <c r="I41" i="58" s="1"/>
  <c r="I42" i="57"/>
  <c r="I42" i="58" s="1"/>
  <c r="I43" i="57"/>
  <c r="I43" i="58" s="1"/>
  <c r="I45" i="57"/>
  <c r="I45" i="58" s="1"/>
  <c r="I46" i="57"/>
  <c r="I46" i="58" s="1"/>
  <c r="I47" i="57"/>
  <c r="I47" i="58" s="1"/>
  <c r="I48" i="57"/>
  <c r="I48" i="58" s="1"/>
  <c r="I50" i="57"/>
  <c r="I50" i="58" s="1"/>
  <c r="I51" i="57"/>
  <c r="I51" i="58" s="1"/>
  <c r="I52" i="57"/>
  <c r="I52" i="58" s="1"/>
  <c r="I53" i="57"/>
  <c r="I53" i="58" s="1"/>
  <c r="I54" i="57"/>
  <c r="I54" i="58" s="1"/>
  <c r="I55" i="57"/>
  <c r="I55" i="58" s="1"/>
  <c r="I56" i="57"/>
  <c r="I56" i="58" s="1"/>
  <c r="I57" i="57"/>
  <c r="I57" i="58" s="1"/>
  <c r="I58" i="57"/>
  <c r="I58" i="58" s="1"/>
  <c r="I59" i="57"/>
  <c r="I59" i="58" s="1"/>
  <c r="I62" i="57"/>
  <c r="I62" i="58" s="1"/>
  <c r="I63" i="57"/>
  <c r="I63" i="58" s="1"/>
  <c r="I64" i="57"/>
  <c r="I64" i="58" s="1"/>
  <c r="I65" i="57"/>
  <c r="I65" i="58" s="1"/>
  <c r="I66" i="57"/>
  <c r="I66" i="58" s="1"/>
  <c r="I68" i="57"/>
  <c r="I68" i="58" s="1"/>
  <c r="I69" i="57"/>
  <c r="I69" i="58" s="1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B17" i="57"/>
  <c r="B18" i="57"/>
  <c r="B19" i="57"/>
  <c r="B20" i="57"/>
  <c r="B21" i="57"/>
  <c r="B22" i="57"/>
  <c r="B23" i="57"/>
  <c r="B24" i="57"/>
  <c r="B25" i="57"/>
  <c r="B26" i="57"/>
  <c r="B27" i="57"/>
  <c r="B28" i="57"/>
  <c r="B29" i="57"/>
  <c r="B30" i="57"/>
  <c r="B31" i="57"/>
  <c r="B32" i="57"/>
  <c r="B33" i="57"/>
  <c r="B34" i="57"/>
  <c r="B35" i="57"/>
  <c r="B36" i="57"/>
  <c r="B37" i="57"/>
  <c r="B38" i="57"/>
  <c r="B39" i="57"/>
  <c r="B40" i="57"/>
  <c r="B41" i="57"/>
  <c r="B42" i="57"/>
  <c r="B43" i="57"/>
  <c r="B44" i="57"/>
  <c r="B45" i="57"/>
  <c r="B46" i="57"/>
  <c r="B47" i="57"/>
  <c r="B48" i="57"/>
  <c r="B49" i="57"/>
  <c r="B50" i="57"/>
  <c r="B51" i="57"/>
  <c r="B52" i="57"/>
  <c r="B53" i="57"/>
  <c r="B54" i="57"/>
  <c r="B55" i="57"/>
  <c r="B56" i="57"/>
  <c r="B57" i="57"/>
  <c r="B58" i="57"/>
  <c r="B59" i="57"/>
  <c r="B60" i="57"/>
  <c r="B61" i="57"/>
  <c r="B62" i="57"/>
  <c r="B63" i="57"/>
  <c r="B64" i="57"/>
  <c r="B65" i="57"/>
  <c r="B66" i="57"/>
  <c r="B67" i="57"/>
  <c r="B68" i="57"/>
  <c r="B69" i="57"/>
  <c r="A17" i="57"/>
  <c r="A18" i="57"/>
  <c r="A19" i="57"/>
  <c r="A20" i="57"/>
  <c r="A21" i="57"/>
  <c r="A22" i="57"/>
  <c r="A23" i="57"/>
  <c r="A24" i="57"/>
  <c r="A25" i="57"/>
  <c r="A26" i="57"/>
  <c r="A27" i="57"/>
  <c r="A28" i="57"/>
  <c r="A29" i="57"/>
  <c r="A30" i="57"/>
  <c r="A31" i="57"/>
  <c r="A32" i="57"/>
  <c r="A33" i="57"/>
  <c r="A34" i="57"/>
  <c r="A35" i="57"/>
  <c r="A36" i="57"/>
  <c r="A37" i="57"/>
  <c r="A38" i="57"/>
  <c r="A39" i="57"/>
  <c r="A40" i="57"/>
  <c r="A41" i="57"/>
  <c r="A42" i="57"/>
  <c r="A43" i="57"/>
  <c r="A44" i="57"/>
  <c r="A45" i="57"/>
  <c r="A46" i="57"/>
  <c r="A47" i="57"/>
  <c r="A48" i="57"/>
  <c r="A49" i="57"/>
  <c r="A50" i="57"/>
  <c r="A51" i="57"/>
  <c r="A52" i="57"/>
  <c r="A53" i="57"/>
  <c r="A54" i="57"/>
  <c r="A55" i="57"/>
  <c r="A56" i="57"/>
  <c r="A57" i="57"/>
  <c r="A58" i="57"/>
  <c r="A59" i="57"/>
  <c r="A60" i="57"/>
  <c r="A61" i="57"/>
  <c r="A62" i="57"/>
  <c r="A63" i="57"/>
  <c r="A64" i="57"/>
  <c r="A65" i="57"/>
  <c r="A66" i="57"/>
  <c r="A67" i="57"/>
  <c r="A68" i="57"/>
  <c r="A69" i="57"/>
  <c r="B16" i="57"/>
  <c r="E16" i="57"/>
  <c r="I16" i="57"/>
  <c r="I16" i="58" s="1"/>
  <c r="J16" i="57"/>
  <c r="N72" i="59" l="1"/>
  <c r="N17" i="59"/>
  <c r="P17" i="59" s="1"/>
  <c r="N18" i="59"/>
  <c r="P18" i="59" s="1"/>
  <c r="N19" i="59"/>
  <c r="P19" i="59" s="1"/>
  <c r="N20" i="59"/>
  <c r="P20" i="59" s="1"/>
  <c r="R20" i="59"/>
  <c r="N21" i="59"/>
  <c r="P21" i="59" s="1"/>
  <c r="R21" i="59" s="1"/>
  <c r="N22" i="59"/>
  <c r="P22" i="59" s="1"/>
  <c r="N23" i="59"/>
  <c r="P23" i="59"/>
  <c r="N24" i="59"/>
  <c r="P24" i="59" s="1"/>
  <c r="N25" i="59"/>
  <c r="P25" i="59" s="1"/>
  <c r="N26" i="59"/>
  <c r="P26" i="59" s="1"/>
  <c r="N27" i="59"/>
  <c r="P27" i="59" s="1"/>
  <c r="N28" i="59"/>
  <c r="P28" i="59" s="1"/>
  <c r="N29" i="59"/>
  <c r="P29" i="59" s="1"/>
  <c r="R29" i="59" s="1"/>
  <c r="N30" i="59"/>
  <c r="P30" i="59" s="1"/>
  <c r="N31" i="59"/>
  <c r="P31" i="59" s="1"/>
  <c r="N32" i="59"/>
  <c r="P32" i="59" s="1"/>
  <c r="N33" i="59"/>
  <c r="P33" i="59" s="1"/>
  <c r="N34" i="59"/>
  <c r="P34" i="59" s="1"/>
  <c r="N35" i="59"/>
  <c r="R35" i="59" s="1"/>
  <c r="N36" i="59"/>
  <c r="P36" i="59" s="1"/>
  <c r="N37" i="59"/>
  <c r="P37" i="59" s="1"/>
  <c r="N38" i="59"/>
  <c r="P38" i="59" s="1"/>
  <c r="N39" i="59"/>
  <c r="R39" i="59" s="1"/>
  <c r="N40" i="59"/>
  <c r="R40" i="59" s="1"/>
  <c r="N41" i="59"/>
  <c r="P41" i="59" s="1"/>
  <c r="N42" i="59"/>
  <c r="P42" i="59" s="1"/>
  <c r="N43" i="59"/>
  <c r="P43" i="59" s="1"/>
  <c r="N44" i="59"/>
  <c r="P44" i="59" s="1"/>
  <c r="N45" i="59"/>
  <c r="P45" i="59" s="1"/>
  <c r="R45" i="59" s="1"/>
  <c r="N46" i="59"/>
  <c r="P46" i="59" s="1"/>
  <c r="N47" i="59"/>
  <c r="P47" i="59" s="1"/>
  <c r="N48" i="59"/>
  <c r="P48" i="59" s="1"/>
  <c r="N49" i="59"/>
  <c r="P49" i="59" s="1"/>
  <c r="R49" i="59" s="1"/>
  <c r="N50" i="59"/>
  <c r="P50" i="59" s="1"/>
  <c r="N51" i="59"/>
  <c r="P51" i="59" s="1"/>
  <c r="N52" i="59"/>
  <c r="P52" i="59" s="1"/>
  <c r="R52" i="59" s="1"/>
  <c r="N53" i="59"/>
  <c r="P53" i="59" s="1"/>
  <c r="R53" i="59" s="1"/>
  <c r="N54" i="59"/>
  <c r="P54" i="59" s="1"/>
  <c r="N55" i="59"/>
  <c r="N56" i="59"/>
  <c r="P56" i="59" s="1"/>
  <c r="N57" i="59"/>
  <c r="P57" i="59" s="1"/>
  <c r="N58" i="59"/>
  <c r="P58" i="59" s="1"/>
  <c r="N59" i="59"/>
  <c r="N60" i="59"/>
  <c r="P60" i="59" s="1"/>
  <c r="N61" i="59"/>
  <c r="P61" i="59" s="1"/>
  <c r="N62" i="59"/>
  <c r="P62" i="59" s="1"/>
  <c r="N63" i="59"/>
  <c r="N64" i="59"/>
  <c r="P64" i="59" s="1"/>
  <c r="N65" i="59"/>
  <c r="P65" i="59" s="1"/>
  <c r="R65" i="59" s="1"/>
  <c r="N66" i="59"/>
  <c r="P66" i="59" s="1"/>
  <c r="N67" i="59"/>
  <c r="P67" i="59" s="1"/>
  <c r="N68" i="59"/>
  <c r="N69" i="59"/>
  <c r="P69" i="59" s="1"/>
  <c r="N16" i="59"/>
  <c r="R61" i="59" l="1"/>
  <c r="R37" i="59"/>
  <c r="R57" i="59"/>
  <c r="P39" i="59"/>
  <c r="R25" i="59"/>
  <c r="R44" i="59"/>
  <c r="R33" i="59"/>
  <c r="P68" i="59"/>
  <c r="R68" i="59" s="1"/>
  <c r="P40" i="59"/>
  <c r="P35" i="59"/>
  <c r="R27" i="59"/>
  <c r="R64" i="59"/>
  <c r="R56" i="59"/>
  <c r="R28" i="59"/>
  <c r="R24" i="59"/>
  <c r="R23" i="59"/>
  <c r="R60" i="59"/>
  <c r="R67" i="59"/>
  <c r="R43" i="59"/>
  <c r="R36" i="59"/>
  <c r="R32" i="59"/>
  <c r="R31" i="59"/>
  <c r="R17" i="59"/>
  <c r="R48" i="59"/>
  <c r="R47" i="59"/>
  <c r="P63" i="59"/>
  <c r="R63" i="59" s="1"/>
  <c r="P59" i="59"/>
  <c r="R59" i="59" s="1"/>
  <c r="P55" i="59"/>
  <c r="R55" i="59" s="1"/>
  <c r="R51" i="59"/>
  <c r="R41" i="59"/>
  <c r="R19" i="59"/>
  <c r="P72" i="59"/>
  <c r="R66" i="59"/>
  <c r="R62" i="59"/>
  <c r="R58" i="59"/>
  <c r="R54" i="59"/>
  <c r="R50" i="59"/>
  <c r="R46" i="59"/>
  <c r="R42" i="59"/>
  <c r="R38" i="59"/>
  <c r="R34" i="59"/>
  <c r="R30" i="59"/>
  <c r="R26" i="59"/>
  <c r="R22" i="59"/>
  <c r="R18" i="59"/>
  <c r="R69" i="59"/>
  <c r="R72" i="59" l="1"/>
  <c r="T72" i="59" s="1"/>
  <c r="E12" i="68" l="1"/>
  <c r="E11" i="68"/>
  <c r="E10" i="68"/>
  <c r="E9" i="68"/>
  <c r="E8" i="68"/>
  <c r="D12" i="68"/>
  <c r="D11" i="68"/>
  <c r="D10" i="68"/>
  <c r="D9" i="68"/>
  <c r="D8" i="68"/>
  <c r="B10" i="68"/>
  <c r="B11" i="68"/>
  <c r="B12" i="68"/>
  <c r="B9" i="68"/>
  <c r="B8" i="68"/>
  <c r="I17" i="69" l="1"/>
  <c r="J17" i="69"/>
  <c r="J16" i="69"/>
  <c r="J12" i="69"/>
  <c r="H18" i="69"/>
  <c r="H19" i="69" s="1"/>
  <c r="H16" i="61" s="1"/>
  <c r="I16" i="69"/>
  <c r="I15" i="69"/>
  <c r="I14" i="69"/>
  <c r="I13" i="69"/>
  <c r="I12" i="69"/>
  <c r="M30" i="68"/>
  <c r="M29" i="68"/>
  <c r="X18" i="68"/>
  <c r="AC13" i="68"/>
  <c r="W13" i="68"/>
  <c r="AA13" i="68" s="1"/>
  <c r="AF13" i="68"/>
  <c r="AK13" i="68"/>
  <c r="Z13" i="68"/>
  <c r="Y13" i="68"/>
  <c r="AC12" i="68"/>
  <c r="W12" i="68"/>
  <c r="L12" i="68"/>
  <c r="AF12" i="68"/>
  <c r="O12" i="68"/>
  <c r="AK12" i="68"/>
  <c r="Z12" i="68"/>
  <c r="AC11" i="68"/>
  <c r="W11" i="68"/>
  <c r="L11" i="68"/>
  <c r="AF11" i="68"/>
  <c r="O11" i="68"/>
  <c r="AK11" i="68"/>
  <c r="Z11" i="68"/>
  <c r="AC10" i="68"/>
  <c r="W10" i="68"/>
  <c r="L10" i="68"/>
  <c r="AF10" i="68"/>
  <c r="O10" i="68"/>
  <c r="AK10" i="68"/>
  <c r="Z10" i="68"/>
  <c r="Y10" i="68"/>
  <c r="AC9" i="68"/>
  <c r="Y9" i="68"/>
  <c r="W9" i="68"/>
  <c r="L9" i="68"/>
  <c r="AF9" i="68"/>
  <c r="O9" i="68"/>
  <c r="AK9" i="68"/>
  <c r="Z9" i="68"/>
  <c r="T9" i="68"/>
  <c r="AC8" i="68"/>
  <c r="Y8" i="68"/>
  <c r="W8" i="68"/>
  <c r="L8" i="68"/>
  <c r="AF8" i="68"/>
  <c r="O8" i="68"/>
  <c r="AK8" i="68"/>
  <c r="Z8" i="68"/>
  <c r="T8" i="68"/>
  <c r="H8" i="67"/>
  <c r="H6" i="67"/>
  <c r="H7" i="67"/>
  <c r="H5" i="67"/>
  <c r="G23" i="67" s="1"/>
  <c r="H4" i="67"/>
  <c r="G22" i="67" s="1"/>
  <c r="C8" i="67"/>
  <c r="C6" i="67"/>
  <c r="C7" i="67"/>
  <c r="C5" i="67"/>
  <c r="A23" i="67" s="1"/>
  <c r="C4" i="67"/>
  <c r="A22" i="67" s="1"/>
  <c r="AA12" i="68" l="1"/>
  <c r="AA9" i="68"/>
  <c r="AA8" i="68"/>
  <c r="AL11" i="68"/>
  <c r="AM11" i="68" s="1"/>
  <c r="AL12" i="68"/>
  <c r="AM12" i="68" s="1"/>
  <c r="AE10" i="68"/>
  <c r="AE8" i="68"/>
  <c r="AE9" i="68"/>
  <c r="AL10" i="68"/>
  <c r="AM10" i="68" s="1"/>
  <c r="AE13" i="68"/>
  <c r="AL8" i="68"/>
  <c r="AM8" i="68" s="1"/>
  <c r="AL9" i="68"/>
  <c r="AM9" i="68" s="1"/>
  <c r="AE11" i="68"/>
  <c r="AE12" i="68"/>
  <c r="AL13" i="68"/>
  <c r="AM13" i="68" s="1"/>
  <c r="AN11" i="68"/>
  <c r="AA10" i="68"/>
  <c r="AA11" i="68"/>
  <c r="AN9" i="68"/>
  <c r="Y11" i="68"/>
  <c r="AN12" i="68"/>
  <c r="AN13" i="68"/>
  <c r="T10" i="68"/>
  <c r="AN10" i="68"/>
  <c r="AN8" i="68"/>
  <c r="Y12" i="68"/>
  <c r="T12" i="68"/>
  <c r="T11" i="68"/>
  <c r="T13" i="68"/>
  <c r="AD8" i="68"/>
  <c r="X9" i="68"/>
  <c r="AB9" i="68" s="1"/>
  <c r="AD10" i="68"/>
  <c r="X11" i="68"/>
  <c r="AB11" i="68" s="1"/>
  <c r="AD12" i="68"/>
  <c r="AD13" i="68"/>
  <c r="X8" i="68"/>
  <c r="AB8" i="68" s="1"/>
  <c r="AD9" i="68"/>
  <c r="X10" i="68"/>
  <c r="AB10" i="68" s="1"/>
  <c r="AG10" i="68" s="1"/>
  <c r="Q10" i="68" s="1"/>
  <c r="R10" i="68" s="1"/>
  <c r="U10" i="68" s="1"/>
  <c r="AD11" i="68"/>
  <c r="X12" i="68"/>
  <c r="AB12" i="68" s="1"/>
  <c r="X13" i="68"/>
  <c r="AB13" i="68" s="1"/>
  <c r="AG13" i="68" s="1"/>
  <c r="U13" i="68" s="1"/>
  <c r="AG9" i="68" l="1"/>
  <c r="Q9" i="68" s="1"/>
  <c r="R9" i="68" s="1"/>
  <c r="U9" i="68" s="1"/>
  <c r="AG8" i="68"/>
  <c r="Q8" i="68" s="1"/>
  <c r="R8" i="68" s="1"/>
  <c r="U8" i="68" s="1"/>
  <c r="AG12" i="68"/>
  <c r="Q12" i="68" s="1"/>
  <c r="R12" i="68" s="1"/>
  <c r="U12" i="68" s="1"/>
  <c r="AO11" i="68"/>
  <c r="AO10" i="68"/>
  <c r="AO8" i="68"/>
  <c r="AO9" i="68"/>
  <c r="T20" i="68"/>
  <c r="AO13" i="68"/>
  <c r="AO12" i="68"/>
  <c r="AG11" i="68"/>
  <c r="Q11" i="68" s="1"/>
  <c r="R11" i="68" s="1"/>
  <c r="U11" i="68" s="1"/>
  <c r="E10" i="69" l="1"/>
  <c r="H15" i="61" s="1"/>
  <c r="R21" i="68" l="1"/>
  <c r="A20" i="55"/>
  <c r="D4" i="65" l="1"/>
  <c r="D31" i="65"/>
  <c r="D22" i="65"/>
  <c r="D23" i="65"/>
  <c r="D24" i="65"/>
  <c r="D25" i="65"/>
  <c r="D21" i="65"/>
  <c r="D15" i="65"/>
  <c r="D49" i="65" s="1"/>
  <c r="D16" i="65"/>
  <c r="D17" i="65"/>
  <c r="D18" i="65"/>
  <c r="D14" i="65"/>
  <c r="D48" i="65" s="1"/>
  <c r="D8" i="65"/>
  <c r="A49" i="65" s="1"/>
  <c r="D9" i="65"/>
  <c r="D10" i="65"/>
  <c r="D11" i="65"/>
  <c r="D7" i="65"/>
  <c r="A48" i="65" s="1"/>
  <c r="J12" i="64" l="1"/>
  <c r="D12" i="64"/>
  <c r="J11" i="64"/>
  <c r="D11" i="64"/>
  <c r="J10" i="64"/>
  <c r="D10" i="64"/>
  <c r="J9" i="64"/>
  <c r="J29" i="64" s="1"/>
  <c r="D9" i="64"/>
  <c r="B29" i="64" s="1"/>
  <c r="J8" i="64"/>
  <c r="J28" i="64" s="1"/>
  <c r="D8" i="64"/>
  <c r="B28" i="64" s="1"/>
  <c r="D5" i="64"/>
  <c r="H15" i="63"/>
  <c r="L15" i="63" s="1"/>
  <c r="H14" i="63"/>
  <c r="L14" i="63" s="1"/>
  <c r="D12" i="63"/>
  <c r="D11" i="63"/>
  <c r="J10" i="63"/>
  <c r="D10" i="63"/>
  <c r="J26" i="63"/>
  <c r="D9" i="63"/>
  <c r="B26" i="63" s="1"/>
  <c r="J25" i="63"/>
  <c r="D8" i="63"/>
  <c r="B25" i="63" s="1"/>
  <c r="J27" i="61"/>
  <c r="D9" i="61"/>
  <c r="B27" i="61" s="1"/>
  <c r="D10" i="61"/>
  <c r="D11" i="61"/>
  <c r="D12" i="61"/>
  <c r="D8" i="61"/>
  <c r="B26" i="61" s="1"/>
  <c r="J10" i="61"/>
  <c r="J11" i="61"/>
  <c r="J12" i="61"/>
  <c r="J26" i="61"/>
  <c r="J5" i="62"/>
  <c r="J12" i="62"/>
  <c r="D12" i="62"/>
  <c r="J11" i="62"/>
  <c r="D11" i="62"/>
  <c r="J10" i="62"/>
  <c r="D10" i="62"/>
  <c r="J9" i="62"/>
  <c r="J29" i="62" s="1"/>
  <c r="D9" i="62"/>
  <c r="B29" i="62" s="1"/>
  <c r="J8" i="62"/>
  <c r="J28" i="62" s="1"/>
  <c r="D8" i="62"/>
  <c r="B28" i="62" s="1"/>
  <c r="D5" i="62"/>
  <c r="H17" i="61"/>
  <c r="H16" i="62"/>
  <c r="J12" i="60"/>
  <c r="D12" i="60"/>
  <c r="J11" i="60"/>
  <c r="D11" i="60"/>
  <c r="J10" i="60"/>
  <c r="D10" i="60"/>
  <c r="J9" i="60"/>
  <c r="J30" i="60" s="1"/>
  <c r="D9" i="60"/>
  <c r="J8" i="60"/>
  <c r="J29" i="60" s="1"/>
  <c r="D8" i="60"/>
  <c r="J5" i="60"/>
  <c r="D5" i="60"/>
  <c r="D29" i="65" l="1"/>
  <c r="H16" i="63"/>
  <c r="L16" i="63" s="1"/>
  <c r="H16" i="64" s="1"/>
  <c r="P16" i="59"/>
  <c r="R16" i="59" s="1"/>
  <c r="T69" i="59"/>
  <c r="T16" i="59" l="1"/>
  <c r="T70" i="59" s="1"/>
  <c r="N12" i="59"/>
  <c r="D12" i="59"/>
  <c r="N11" i="59"/>
  <c r="D11" i="59"/>
  <c r="N10" i="59"/>
  <c r="D10" i="59"/>
  <c r="N9" i="59"/>
  <c r="N85" i="59" s="1"/>
  <c r="D9" i="59"/>
  <c r="N8" i="59"/>
  <c r="N84" i="59" s="1"/>
  <c r="D8" i="59"/>
  <c r="N5" i="59"/>
  <c r="D5" i="59"/>
  <c r="J12" i="58"/>
  <c r="D12" i="58"/>
  <c r="J11" i="58"/>
  <c r="D11" i="58"/>
  <c r="J10" i="58"/>
  <c r="D10" i="58"/>
  <c r="J9" i="58"/>
  <c r="J83" i="58" s="1"/>
  <c r="D9" i="58"/>
  <c r="B83" i="58" s="1"/>
  <c r="J8" i="58"/>
  <c r="J82" i="58" s="1"/>
  <c r="D8" i="58"/>
  <c r="B82" i="58" s="1"/>
  <c r="J5" i="58"/>
  <c r="K12" i="57"/>
  <c r="D12" i="57"/>
  <c r="K11" i="57"/>
  <c r="D11" i="57"/>
  <c r="K10" i="57"/>
  <c r="D10" i="57"/>
  <c r="K9" i="57"/>
  <c r="D9" i="57"/>
  <c r="K8" i="57"/>
  <c r="D8" i="57"/>
  <c r="K5" i="57"/>
  <c r="J9" i="53"/>
  <c r="H9" i="71" s="1"/>
  <c r="J10" i="53"/>
  <c r="H10" i="71" s="1"/>
  <c r="J11" i="53"/>
  <c r="H11" i="71" s="1"/>
  <c r="J12" i="53"/>
  <c r="H12" i="71" s="1"/>
  <c r="J8" i="53"/>
  <c r="H8" i="71" s="1"/>
  <c r="D9" i="53"/>
  <c r="D9" i="71" s="1"/>
  <c r="H83" i="71" s="1"/>
  <c r="D10" i="53"/>
  <c r="D10" i="71" s="1"/>
  <c r="D11" i="53"/>
  <c r="D11" i="71" s="1"/>
  <c r="D12" i="53"/>
  <c r="D12" i="71" s="1"/>
  <c r="D8" i="53"/>
  <c r="D8" i="71" s="1"/>
  <c r="H82" i="71" s="1"/>
  <c r="J5" i="53"/>
  <c r="D5" i="53"/>
  <c r="T73" i="59" l="1"/>
  <c r="T74" i="59" s="1"/>
  <c r="H15" i="62" s="1"/>
  <c r="D28" i="73" s="1"/>
  <c r="F29" i="55"/>
  <c r="F30" i="55"/>
  <c r="F31" i="55"/>
  <c r="F28" i="55"/>
  <c r="F27" i="55"/>
  <c r="D28" i="65" l="1"/>
  <c r="H17" i="62"/>
  <c r="D30" i="73" s="1"/>
  <c r="D32" i="73" s="1"/>
  <c r="D33" i="73" s="1"/>
  <c r="B83" i="53"/>
  <c r="B82" i="53"/>
  <c r="H19" i="62" l="1"/>
  <c r="D30" i="65"/>
  <c r="J83" i="53"/>
  <c r="J82" i="53"/>
  <c r="D32" i="65" l="1"/>
  <c r="D33" i="65" s="1"/>
  <c r="H17" i="64"/>
  <c r="H18" i="64" s="1"/>
  <c r="H19" i="64" s="1"/>
  <c r="A49" i="55"/>
  <c r="A50" i="55"/>
  <c r="I14" i="42" l="1"/>
  <c r="O14" i="42"/>
  <c r="Q14" i="42"/>
  <c r="Q20" i="42" s="1"/>
  <c r="I17" i="42"/>
  <c r="O17" i="42" s="1"/>
  <c r="I19" i="42"/>
  <c r="O19" i="42"/>
  <c r="Q19" i="42" s="1"/>
  <c r="T18" i="42"/>
  <c r="T15" i="42"/>
  <c r="T20" i="42" s="1"/>
  <c r="T17" i="42"/>
  <c r="R19" i="42"/>
  <c r="S19" i="42" s="1"/>
  <c r="E19" i="42"/>
  <c r="B19" i="42"/>
  <c r="I18" i="42"/>
  <c r="R18" i="42"/>
  <c r="S18" i="42"/>
  <c r="O18" i="42"/>
  <c r="P18" i="42" s="1"/>
  <c r="E18" i="42"/>
  <c r="E17" i="42"/>
  <c r="B17" i="42"/>
  <c r="I15" i="42"/>
  <c r="R15" i="42" s="1"/>
  <c r="S15" i="42" s="1"/>
  <c r="E15" i="42"/>
  <c r="R14" i="42"/>
  <c r="S14" i="42"/>
  <c r="P14" i="42"/>
  <c r="B14" i="42"/>
  <c r="N10" i="42"/>
  <c r="D10" i="42"/>
  <c r="N9" i="42"/>
  <c r="D9" i="42"/>
  <c r="N8" i="42"/>
  <c r="D8" i="42"/>
  <c r="N7" i="42"/>
  <c r="D7" i="42"/>
  <c r="N6" i="42"/>
  <c r="D6" i="42"/>
  <c r="P17" i="42" l="1"/>
  <c r="Q17" i="42"/>
  <c r="U20" i="42"/>
  <c r="U14" i="42" s="1"/>
  <c r="O15" i="42"/>
  <c r="P15" i="42" s="1"/>
  <c r="R17" i="42"/>
  <c r="S17" i="42" s="1"/>
  <c r="P19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Helmy</author>
  </authors>
  <commentList>
    <comment ref="J8" authorId="0" shapeId="0" xr:uid="{5F8CB193-1488-4FEC-BB96-4DDFFE5BEA3A}">
      <text>
        <r>
          <rPr>
            <b/>
            <sz val="9"/>
            <color indexed="81"/>
            <rFont val="Tahoma"/>
            <family val="2"/>
          </rPr>
          <t>Helmy:</t>
        </r>
        <r>
          <rPr>
            <sz val="9"/>
            <color indexed="81"/>
            <rFont val="Tahoma"/>
            <family val="2"/>
          </rPr>
          <t xml:space="preserve">
dinilai 0 karena masuk pula di SKP Juli-Desember 2021</t>
        </r>
      </text>
    </comment>
    <comment ref="J9" authorId="0" shapeId="0" xr:uid="{162059C0-1448-40E4-9117-72F12FBD66B5}">
      <text>
        <r>
          <rPr>
            <b/>
            <sz val="9"/>
            <color indexed="81"/>
            <rFont val="Tahoma"/>
            <family val="2"/>
          </rPr>
          <t>Helmy:</t>
        </r>
        <r>
          <rPr>
            <sz val="9"/>
            <color indexed="81"/>
            <rFont val="Tahoma"/>
            <family val="2"/>
          </rPr>
          <t xml:space="preserve">
dinilai 0 karena masuk pula di SKP Juli-Desember 2021</t>
        </r>
      </text>
    </comment>
  </commentList>
</comments>
</file>

<file path=xl/sharedStrings.xml><?xml version="1.0" encoding="utf-8"?>
<sst xmlns="http://schemas.openxmlformats.org/spreadsheetml/2006/main" count="1418" uniqueCount="522">
  <si>
    <t>SASARAN KINERJA PEGAWAI (JPT)</t>
  </si>
  <si>
    <t>NAMA INSTANSI</t>
  </si>
  <si>
    <t>PEGAWAI YANG DINILAI</t>
  </si>
  <si>
    <t>PEJABAT PENILAI KINERJA</t>
  </si>
  <si>
    <t>Nama</t>
  </si>
  <si>
    <t>:</t>
  </si>
  <si>
    <t>NIP</t>
  </si>
  <si>
    <t>Pangkat/Gol Ruang</t>
  </si>
  <si>
    <t>Jabatan</t>
  </si>
  <si>
    <t>Unit Kerja</t>
  </si>
  <si>
    <t>NO</t>
  </si>
  <si>
    <t>RENCANA KINERJA</t>
  </si>
  <si>
    <t>INDIKATOR KINERJA INDIVIDU</t>
  </si>
  <si>
    <t>TARGET</t>
  </si>
  <si>
    <t>(1)</t>
  </si>
  <si>
    <t>(2)</t>
  </si>
  <si>
    <t>(3)</t>
  </si>
  <si>
    <t>(4)</t>
  </si>
  <si>
    <t>A. KINERJA UTAMA</t>
  </si>
  <si>
    <t>(5)</t>
  </si>
  <si>
    <t>PNS Yang dinilai</t>
  </si>
  <si>
    <t>Pejabat Penilai</t>
  </si>
  <si>
    <t>ASPEK</t>
  </si>
  <si>
    <t>(8)</t>
  </si>
  <si>
    <t>(7)</t>
  </si>
  <si>
    <t>(9)</t>
  </si>
  <si>
    <t>(10)</t>
  </si>
  <si>
    <t>Indeks Efektifitas Pembinaan Manajemen Kinerja ASN</t>
  </si>
  <si>
    <t>SASARAN KINERJA PEGAWAI</t>
  </si>
  <si>
    <t>Jakarta, 1 Januari 2022</t>
  </si>
  <si>
    <t>REALISASI</t>
  </si>
  <si>
    <t>Nilai Tertimbang</t>
  </si>
  <si>
    <t>Capaian IKI (normal)</t>
  </si>
  <si>
    <t>Capaian IKI (khusus)</t>
  </si>
  <si>
    <t>Nilai Capaian IKI (normal)</t>
  </si>
  <si>
    <t>Kategori Capaian Iki (normal)</t>
  </si>
  <si>
    <t>Nilai Capaian IKI (khusus)</t>
  </si>
  <si>
    <t>Kategori Capaian Iki (khusus)</t>
  </si>
  <si>
    <t>Nilai Tertimbang (normal)</t>
  </si>
  <si>
    <t>Nilai Tertimbang (khusus)</t>
  </si>
  <si>
    <t>B. KINERJA TAMBAHAN</t>
  </si>
  <si>
    <t>NILAI TERTIMBANG</t>
  </si>
  <si>
    <t>RENCANA KINERJA ATASAN LANGSUNG</t>
  </si>
  <si>
    <t>TARGET (BAIK)</t>
  </si>
  <si>
    <t>SANGAT KURANG</t>
  </si>
  <si>
    <t>KURANG</t>
  </si>
  <si>
    <t>CUKUP</t>
  </si>
  <si>
    <t>SANGAT BAIK</t>
  </si>
  <si>
    <t>(6)</t>
  </si>
  <si>
    <t>(11)</t>
  </si>
  <si>
    <t xml:space="preserve"> (12a)</t>
  </si>
  <si>
    <t xml:space="preserve"> (13a)</t>
  </si>
  <si>
    <t>(14a)</t>
  </si>
  <si>
    <t xml:space="preserve"> (12b)</t>
  </si>
  <si>
    <t>(13b)</t>
  </si>
  <si>
    <t>(14b)</t>
  </si>
  <si>
    <t>DATA SASARAN KERJA PEGAWAI</t>
  </si>
  <si>
    <t>UNIT KERJA</t>
  </si>
  <si>
    <t>YANG DINILAI</t>
  </si>
  <si>
    <t>a.</t>
  </si>
  <si>
    <t>b.</t>
  </si>
  <si>
    <t>c.</t>
  </si>
  <si>
    <t>Pangkat/Gol.Ruang</t>
  </si>
  <si>
    <t>Pembina Utama Muda / IV c</t>
  </si>
  <si>
    <t>d.</t>
  </si>
  <si>
    <t>e.</t>
  </si>
  <si>
    <t>Unit Organisasi</t>
  </si>
  <si>
    <t>PEJABAT PENILAI</t>
  </si>
  <si>
    <t>ATASAN PEJABAT PENILAI</t>
  </si>
  <si>
    <t>Pembina / IV a</t>
  </si>
  <si>
    <t>Periode Penilaian:</t>
  </si>
  <si>
    <t>JANGKA WAKTU PENILAIAN</t>
  </si>
  <si>
    <t>H. SIDIK PRAMONO, S.Ag, M.Si.</t>
  </si>
  <si>
    <t>19700303 199703 1 004</t>
  </si>
  <si>
    <t>Kepala Kantor Kementerian Agama Kab. Sleman</t>
  </si>
  <si>
    <t>Kantor Kementerian Agama Kab. Sleman</t>
  </si>
  <si>
    <t>DR. H. MASMIN AFIF, M.Ag.</t>
  </si>
  <si>
    <t>19670613 199403 1 002</t>
  </si>
  <si>
    <t>Kepala Kanwil Kementerian Agama DIY</t>
  </si>
  <si>
    <t>Kanwil Kementerian Agama DIY</t>
  </si>
  <si>
    <t>01 Juli s/d 31 Desember 2021</t>
  </si>
  <si>
    <t>Keikutsertaan dalam kegiatan Gugus Tugas Percepatan Penanganan Corona Virus Disease 2019 (Covid-19)</t>
  </si>
  <si>
    <t>Persentase dokumen perencanaan ASN yang sesuai kebutuhan satuan kerja</t>
  </si>
  <si>
    <t>Persentase data ASN yang diupdate</t>
  </si>
  <si>
    <t>Jumlah laporan keuangan semester I dan semester II yang sesuai standar dan tepat waktu</t>
  </si>
  <si>
    <t>Persentase realisasi pelaksanaan anggaran yang optimal</t>
  </si>
  <si>
    <t>Persentase nilai Barang Milik Negara yang ditetapkan status penggunaan dan pemanfaatannya</t>
  </si>
  <si>
    <t>Persentase tanah yang bersertifikat</t>
  </si>
  <si>
    <t>Kantor Kementerian Agama Kabupaten Sleman</t>
  </si>
  <si>
    <t>PEGAWAI NEGERI SIPIL</t>
  </si>
  <si>
    <t>Nama Pegawai</t>
  </si>
  <si>
    <t>Pangkat Golongan Ruang</t>
  </si>
  <si>
    <t>PENILAIAN KINERJA</t>
  </si>
  <si>
    <t>Persentase laporan permasalahan kepegawaian di bidang kode etik, disiplin, pemberhentian dan pensiun yang ditindaklanjuti</t>
  </si>
  <si>
    <t>Persentase ASN yang memiliki nilai indeks profesional berkategori sedang (minimum 71)</t>
  </si>
  <si>
    <t>Persentase siswa di Madrasah yang memperoleh pendidikan agama yang bermuatan moderasi beragama</t>
  </si>
  <si>
    <t>Persentase guru di madrasah yang dibina dalam moderasi beragama</t>
  </si>
  <si>
    <t>Jumlah kegiatan ekstrakurikuler keagamaan di madrasah yang bermuatan moderasi beragama</t>
  </si>
  <si>
    <t>Persentase madrasah yang menerapkan metode pembelajaran inovatif dalam kurikulum</t>
  </si>
  <si>
    <t>Persentase guru di madrasah yang dinilai kinerjanya sebagai dasar penetapan tunjangan</t>
  </si>
  <si>
    <t>Jumlah penyelenggaraan asesmen kompetensi siswa di madrasah / sekolah keagamaan</t>
  </si>
  <si>
    <t>Persentase siswa madrasah yang mengikuti asesmen kompetensi</t>
  </si>
  <si>
    <t>Persentase madrasah yang menerapkan TIK untuk e-pembelajaran</t>
  </si>
  <si>
    <t>Persentase mata pelajaran di madrasah yang menggunakan bahan belajar berbasis TIK untuk e-pembelajaran</t>
  </si>
  <si>
    <t>Persentase MTs/ Wustha/ SMPTK/ Madyama Widya Pasraman yang memenuhi SPM Sarana Prasarana</t>
  </si>
  <si>
    <t>Jumlah siswa penerima BOS pada Madrasah</t>
  </si>
  <si>
    <t>Persentase guru madrasah dan ustadz pendidikan diniyah/ muadalah yang lulus sertifikasi</t>
  </si>
  <si>
    <t>Persentase tenaga kependidikan madrasah dan pendidikan diniyah/ muadalah yang memperoleh peningkatan kompetensi</t>
  </si>
  <si>
    <t>Persentase kepala madrasah dan pendidikan diniyah/ muadalah yang memperoleh peningkatan kompetensi</t>
  </si>
  <si>
    <t>Persentase guru madrasah yang mengikuti PPG</t>
  </si>
  <si>
    <t>Persentase madrasah yang menerapkan budaya mutu</t>
  </si>
  <si>
    <t>Persentase siswa madrasah yang mengikuti kompetisi nasional maupun internasional</t>
  </si>
  <si>
    <t>Persentase madrasah yang mengintegrasikan pendidikan karakter dalam pembelajaran</t>
  </si>
  <si>
    <t>Jumlah organisasi siswa ekstrakurikuler pada madrasah yang dibina kepeloporan dan kesukarelawanan</t>
  </si>
  <si>
    <t>Jumlah gugus pramuka pada madrasah yang dibina</t>
  </si>
  <si>
    <t>Persentase penyelesaian Kerugian Negara pada Kementerian Agama</t>
  </si>
  <si>
    <t>Persentase nilai Opname Physic (OP) BMN</t>
  </si>
  <si>
    <t>Persentase satuan organisasi/ kerja yang menetapkan dan mengevaluasi standar operasional prosedur berdasarkan peta proses bisnis</t>
  </si>
  <si>
    <t>Persentase administrasi hasil pengawasan yang ditindaklanjuti</t>
  </si>
  <si>
    <t>Persentase satuan kerja yang telah dilakukan evaluasi implementasi Reformasi Birokrasi</t>
  </si>
  <si>
    <t>Jumlah agen perubahan yang dibina untuk mengimplementasikan program kerja</t>
  </si>
  <si>
    <t>Persentase output perencanaan yang berbasis data</t>
  </si>
  <si>
    <t>Persentase keselarasan muatan Renja dengan Renstra</t>
  </si>
  <si>
    <t>Persentase perencanaan kerjasama yang diikuti</t>
  </si>
  <si>
    <t>Persentase laporan capaian kinerja perencanaan dan anggaran yang berkualitas</t>
  </si>
  <si>
    <t>Persentase pemenuhan kebutuhan prasarana kantor sesuai standar</t>
  </si>
  <si>
    <t>Persentase surat masuk yang ditindaklanjuti secara tepat waktu</t>
  </si>
  <si>
    <t>Persentase dokumen yang dikirim secara elektronik</t>
  </si>
  <si>
    <t>Persentase surat yang diarsipkan dalam e-dokumen</t>
  </si>
  <si>
    <t>Persentase kepuasan pelayanan tamu pimpinan</t>
  </si>
  <si>
    <t>Jumlah pemberitaan capaian program dan pelaksanaan kegiatan yang dipublikasikan</t>
  </si>
  <si>
    <t>Persentase pemberitaan tentang Kementerian Agama yang dicounter</t>
  </si>
  <si>
    <t>Jumlah sistem informasi yang memenuhi standar</t>
  </si>
  <si>
    <t>Persentase data agama dan pendidikan yang valid dan reliable</t>
  </si>
  <si>
    <t>Pejabat Penilai Kinerja,</t>
  </si>
  <si>
    <t>Pegawai Yang Dinilai,</t>
  </si>
  <si>
    <t>Terlaksananya rencana aksi/ inisiatif strategis dalam rangka pencapaian sasaran dan indikator Kinerja utama organisasi dalam perjanjian Kinerja</t>
  </si>
  <si>
    <t>Persentase penyelesaian rencana aksi/ inisiatif strategis individu sesuai target waktu yang ditetapkan</t>
  </si>
  <si>
    <t>Terlaksananya direktif pimpinan sesuai target waktu yang ditetapkan</t>
  </si>
  <si>
    <t>Persentase penyelesaian penugasan/direktif pimpinan sesuai target waktu yang ditetapkan</t>
  </si>
  <si>
    <t>RENCANA SASARAN KINERJA PEGAWAI</t>
  </si>
  <si>
    <t>REVIEW RENCANA SASARAN KINERJA PEGAWAI</t>
  </si>
  <si>
    <t>REVIU PENGELOLA KINERJA</t>
  </si>
  <si>
    <r>
      <t xml:space="preserve">KU berdasarkan PK / Renstra / RKT / Direktif </t>
    </r>
    <r>
      <rPr>
        <b/>
        <sz val="11"/>
        <rFont val="Arial"/>
        <family val="2"/>
      </rPr>
      <t>atau</t>
    </r>
    <r>
      <rPr>
        <sz val="11"/>
        <rFont val="Arial"/>
        <family val="2"/>
      </rPr>
      <t xml:space="preserve"> </t>
    </r>
    <r>
      <rPr>
        <strike/>
        <sz val="11"/>
        <rFont val="Arial"/>
        <family val="2"/>
      </rPr>
      <t>KU Rencana Aksi / Inisiatif Strategis</t>
    </r>
    <r>
      <rPr>
        <sz val="11"/>
        <rFont val="Arial"/>
        <family val="2"/>
      </rPr>
      <t xml:space="preserve">
Catatan Perbaikan: -</t>
    </r>
  </si>
  <si>
    <r>
      <rPr>
        <strike/>
        <sz val="11"/>
        <rFont val="Arial"/>
        <family val="2"/>
      </rPr>
      <t>KU berdasarkan PK / Renstra / RKT / Direktif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atau</t>
    </r>
    <r>
      <rPr>
        <sz val="11"/>
        <rFont val="Arial"/>
        <family val="2"/>
      </rPr>
      <t xml:space="preserve"> KU Rencana Aksi / Inisiatif Strategis
Catatan Perbaikan: -</t>
    </r>
  </si>
  <si>
    <t>Catatan Perbaikan: -</t>
  </si>
  <si>
    <t>Pengelola Kinerja,</t>
  </si>
  <si>
    <t>NIP. 197909202005011005</t>
  </si>
  <si>
    <t>Muzayin Helmy, SH</t>
  </si>
  <si>
    <t>KATEGORI CAPAIAN IKI</t>
  </si>
  <si>
    <t>NILAI 
CAPAIAN IKI</t>
  </si>
  <si>
    <t>Persen</t>
  </si>
  <si>
    <t>Orang</t>
  </si>
  <si>
    <t>Kegiatan</t>
  </si>
  <si>
    <t>Asesmen</t>
  </si>
  <si>
    <t>Madrasah</t>
  </si>
  <si>
    <t>Berita</t>
  </si>
  <si>
    <t>Sistem</t>
  </si>
  <si>
    <t>Penghargaan</t>
  </si>
  <si>
    <t>Organisasi</t>
  </si>
  <si>
    <t>CAPAIAN IKI (%)</t>
  </si>
  <si>
    <t>JUMLAH</t>
  </si>
  <si>
    <t>NILAI AKHIR SKP</t>
  </si>
  <si>
    <t xml:space="preserve">KETERANGAN :
</t>
  </si>
  <si>
    <t>S</t>
  </si>
  <si>
    <t>N</t>
  </si>
  <si>
    <t>PENILAIAN SASARAN KINERJA PEGAWAI</t>
  </si>
  <si>
    <t>PENILAIAN PERILAKU KERJA</t>
  </si>
  <si>
    <t>ASPEK PERILAKU</t>
  </si>
  <si>
    <t>NILAI</t>
  </si>
  <si>
    <t>NILAI AKHIR</t>
  </si>
  <si>
    <t>Orientasi Pelayanan</t>
  </si>
  <si>
    <t>Insitiatif Kerja</t>
  </si>
  <si>
    <t>Komitmen</t>
  </si>
  <si>
    <t>Kerjasama</t>
  </si>
  <si>
    <t>Kepemimpinan</t>
  </si>
  <si>
    <t>01 Januari s/d 30 Juni 2021</t>
  </si>
  <si>
    <t>Tanggal Penilaian</t>
  </si>
  <si>
    <t>UNSUR YANG DINILAI</t>
  </si>
  <si>
    <t>a. Sasaran Kinerja Pegawai (SKP)</t>
  </si>
  <si>
    <t>b. Perilaku Kerja Pegawai</t>
  </si>
  <si>
    <t>NILAI PRESTASI KERJA PNS
(60% Nilai SKP dan 40% Nilai Perilaku Kerja)</t>
  </si>
  <si>
    <t>PENILAIAN KINERJA PNS</t>
  </si>
  <si>
    <t>c. Ide Baru</t>
  </si>
  <si>
    <t>NILAI AKHIR
(Nilai Kinerja PNS + Nilai Ide Baru)</t>
  </si>
  <si>
    <t>PENILAIAN PRESTASI KERJA PNS</t>
  </si>
  <si>
    <t>PNS YANG DINILAI</t>
  </si>
  <si>
    <t>Pejabat Penilai,</t>
  </si>
  <si>
    <t>PNS Yang Dinilai</t>
  </si>
  <si>
    <t>NILAI KINERJA PNS
(70% Nilai SKP dan 30% Nilai Perilaku Kerja)</t>
  </si>
  <si>
    <t>KONVERSI NILAI PRESTASI KERJA PNS MENJADI NILAI KINERJA PNS</t>
  </si>
  <si>
    <t>NILAI PRESTASI KERJA PNS</t>
  </si>
  <si>
    <t>NILAI KINERJA PNS</t>
  </si>
  <si>
    <t>INTEGRASI HASIL PENILAIAN KINERJA PNS</t>
  </si>
  <si>
    <t>Tanggal Integrasi Penilaian</t>
  </si>
  <si>
    <t>INTEGRASI HASIL PENILAIAN KINERJA PNS TAHUN 2021</t>
  </si>
  <si>
    <t>PERIODE</t>
  </si>
  <si>
    <t>Juli - Desember</t>
  </si>
  <si>
    <t>Januari - Juni</t>
  </si>
  <si>
    <t>NILAI KINERJA PNS TAHUN 2021
(50% Nilai Kinerja Tahap I dan 50% Nilai Kinerja Tahap II)</t>
  </si>
  <si>
    <t>PREDIKAT</t>
  </si>
  <si>
    <t>2 Februari 2022</t>
  </si>
  <si>
    <t>LAPORAN DOKUMEN PENILAIAN KINERJA</t>
  </si>
  <si>
    <t>01 Januari s/d 31 Desember 2021</t>
  </si>
  <si>
    <t>ATASAN PEJABAT PENILAI KINERJA</t>
  </si>
  <si>
    <t>NILAI SKP</t>
  </si>
  <si>
    <t>NILAI PERILAKU KERJA</t>
  </si>
  <si>
    <t>NILAI SKP + PERILAKU KERJA</t>
  </si>
  <si>
    <t>IDE BARU</t>
  </si>
  <si>
    <t>NILAI KINERJA PEGAWAI</t>
  </si>
  <si>
    <t>PREDIKAT KINERJA PEGAWAI</t>
  </si>
  <si>
    <t>TOTAL ANGKA KREDIT YANG
DIPEROLEH (BAGI PEJABAT
FUNGSIONAL)</t>
  </si>
  <si>
    <t>PANGKAT/GOLONGAN RUANG</t>
  </si>
  <si>
    <t>NAMA</t>
  </si>
  <si>
    <t>JABATAN</t>
  </si>
  <si>
    <t>PERMASALAHAN</t>
  </si>
  <si>
    <t>REKOMENDASI</t>
  </si>
  <si>
    <t>-</t>
  </si>
  <si>
    <t>Pegawai yang Dinilai,</t>
  </si>
  <si>
    <t>8. Sleman, 5 Januari 2022</t>
  </si>
  <si>
    <t>FORMULIR SASARAN KERJA</t>
  </si>
  <si>
    <t>I. PEJABAT PENILAI</t>
  </si>
  <si>
    <t>II. PEGAWAI NEGERI SIPIL YANG DINILAI</t>
  </si>
  <si>
    <t>III. KEGIATAN TUGAS JABATAN</t>
  </si>
  <si>
    <t>AK</t>
  </si>
  <si>
    <t>KUANT/OUTPUT</t>
  </si>
  <si>
    <t>KUAL/MUTU</t>
  </si>
  <si>
    <t>WAKTU</t>
  </si>
  <si>
    <t>BIAYA</t>
  </si>
  <si>
    <t>bl</t>
  </si>
  <si>
    <t>Pegawai Negeri Sipil Yang Dinilai</t>
  </si>
  <si>
    <t>Catatan :</t>
  </si>
  <si>
    <t>* AK Bagi PNS yang memangku jabatan fungsional tertentu</t>
  </si>
  <si>
    <t>PENILAIAN CAPAIAN SASARAN KERJA</t>
  </si>
  <si>
    <t>I. Kegiatan Tugas  Jabatan</t>
  </si>
  <si>
    <t>PENGHI TUNGAN</t>
  </si>
  <si>
    <t>NILAI CAPAIAN SKP</t>
  </si>
  <si>
    <t>Kuant/ Output</t>
  </si>
  <si>
    <t>Kual/Mutu</t>
  </si>
  <si>
    <t>Waktu</t>
  </si>
  <si>
    <t>Biaya</t>
  </si>
  <si>
    <t>persen waktu</t>
  </si>
  <si>
    <t>persen biaya</t>
  </si>
  <si>
    <t>kuantitas</t>
  </si>
  <si>
    <t>kualitas</t>
  </si>
  <si>
    <t>waktu</t>
  </si>
  <si>
    <t>biaya</t>
  </si>
  <si>
    <t>RW&lt;24</t>
  </si>
  <si>
    <t>RW&gt;24</t>
  </si>
  <si>
    <t>RB&lt;24</t>
  </si>
  <si>
    <t>RB&gt;24</t>
  </si>
  <si>
    <t>II. TUGAS TAMBAHAN DAN KREATIVITAS :</t>
  </si>
  <si>
    <t>(tugas tambahan)</t>
  </si>
  <si>
    <t>(1.76*G8-N8)/G8)*100)</t>
  </si>
  <si>
    <t>(76-((((1.76*G8-N8)/G8)*100)-100))</t>
  </si>
  <si>
    <t>(kreatifitas)</t>
  </si>
  <si>
    <t>Nilai Capaian SKP</t>
  </si>
  <si>
    <t>Jangka Waktu Penilaian Januari s.d. Juni 2021</t>
  </si>
  <si>
    <t>BUKU CATATAN PENILAIAN PERILAKU PNS</t>
  </si>
  <si>
    <t>No</t>
  </si>
  <si>
    <t>Tanggal</t>
  </si>
  <si>
    <t>Uraian</t>
  </si>
  <si>
    <t>sedangkan penilaian perilaku kerjanya adalah</t>
  </si>
  <si>
    <t>sebagai berikut :</t>
  </si>
  <si>
    <t>=</t>
  </si>
  <si>
    <t>Integritas</t>
  </si>
  <si>
    <t>Disiplin</t>
  </si>
  <si>
    <t>Jumlah</t>
  </si>
  <si>
    <t>Nilai Rata-rata</t>
  </si>
  <si>
    <t>Nama/NIP dan Paraf 
Pejabat Penilai</t>
  </si>
  <si>
    <t>Pembina Tk. I / IV b</t>
  </si>
  <si>
    <t>Penilaian SKP sampai dengan akhir Juni 2021 =</t>
  </si>
  <si>
    <t>B</t>
  </si>
  <si>
    <t>Drs. H. SA’BAN NURONI, MA</t>
  </si>
  <si>
    <t>19671117 199403 1 002</t>
  </si>
  <si>
    <t>Kepala Kantor Kementerian Agama Kabupaten Sleman</t>
  </si>
  <si>
    <t>Menjadi Kepala Sekolah/Madrasah (07)</t>
  </si>
  <si>
    <t>Merencanakan dan melaksanakan pembelajaran, mengevaluasi dan menilai hasil pembelajaran, melaksanakan tindak lanjut hasil penilaian pembelajaran (6)</t>
  </si>
  <si>
    <t>Menyusun kurikulum pada satuan pendidikkannya (14)</t>
  </si>
  <si>
    <t>Menjadi KPA Tahun Anggaran 2021</t>
  </si>
  <si>
    <t>Menjadi anggota aktif organisasi profesi guru (PGRI) (71)</t>
  </si>
  <si>
    <t>Paket</t>
  </si>
  <si>
    <t>Laporan</t>
  </si>
  <si>
    <t>KTA</t>
  </si>
  <si>
    <t/>
  </si>
  <si>
    <t>Menguatnya muatan moderasi beragama dalam mata pelajaran agama di ruang publik</t>
  </si>
  <si>
    <t>Meningkatnya kualitas penerapan kurikulum dan pola pembelajaran inovatif</t>
  </si>
  <si>
    <t>Meningkatnya kualitas penilaian pendidikan</t>
  </si>
  <si>
    <t xml:space="preserve">Meningkatnya penerapan teknologi informasi dan komunikasi dalam sistem pembelajaran </t>
  </si>
  <si>
    <t>Meningkatnya kualitas sarana dan prasarana pendidikan</t>
  </si>
  <si>
    <t>Meningkatnya pemberian bantuan pendidikan bagi anak kurang mampu, daerah afirmasi dan berbakat</t>
  </si>
  <si>
    <t>Meningkatnya kualitas pendidik dan tenaga kependidikan</t>
  </si>
  <si>
    <t>Meningkatnya kualitas pendidikan profesi guru melalui peningkatan kualifikasi pendidik</t>
  </si>
  <si>
    <t>Meningkatnya budaya mutu pendidikan</t>
  </si>
  <si>
    <t>Meningkatnya budaya belajar dan lingkungan madrasah/sekolah yang menyenangkan dan bebas dari kekerasan</t>
  </si>
  <si>
    <t>Meningkatnya kepeloporan dan kesukarelawanan pemuda dan pengembangan pendidikan kepramukaan</t>
  </si>
  <si>
    <t>Meningkatnya kualitas pengelolaan ASN (pengadaan, penempatan, pembinaan dan pengembangan pegawai)</t>
  </si>
  <si>
    <t>Meningkatnya pengelolaan manajemen keuangan yang tertib sesuai dengan ketentuan</t>
  </si>
  <si>
    <t>Meningkatnya pengelolaan BMN yang akuntabel</t>
  </si>
  <si>
    <t>Meningkatnya kualitas penataan dan penguatan manajemen organisasi</t>
  </si>
  <si>
    <t>Meningkatnya kualitas penerapan Reformasi Birokrasi</t>
  </si>
  <si>
    <t>Meningkatnya kualitas perencanaan dan anggaran</t>
  </si>
  <si>
    <t>Meningkatnya kualitas pemantauan dan evaluasi perencanaan dan anggaran</t>
  </si>
  <si>
    <t>Meningkatnya kualitas sarana dan prasarana kantor</t>
  </si>
  <si>
    <t>Meningkatnya kualitas pengelolaan tata persuratan, arsip dan layanan pengadaan barang jasa</t>
  </si>
  <si>
    <t>Meningkatnya kualitas pelayanan umum dan rumah tangga</t>
  </si>
  <si>
    <t>Meningkatnya kualitas layanan hubungan masyarakat dan informasi</t>
  </si>
  <si>
    <t>Meningkatnya kualitas data dan sistem informasi</t>
  </si>
  <si>
    <t>Meningkatnya kualitas administrasi pendidikan keagamaan</t>
  </si>
  <si>
    <t>Jumlah penghargaan bagi guru dan tenaga kependidikan pada madrasah/sekolah keagamaan</t>
  </si>
  <si>
    <t xml:space="preserve">Persentase siswa madrasah penerima PIP </t>
  </si>
  <si>
    <t>Presentase madrasah yang ramah anak</t>
  </si>
  <si>
    <t xml:space="preserve">Persentase laporan kinerja satuan organisasi yang dievaluasi </t>
  </si>
  <si>
    <t>Jumlah pengawas, Guru, Pegawai PNS yang memperoleh gaji, tunjangan dan operasional</t>
  </si>
  <si>
    <t xml:space="preserve">Persen </t>
  </si>
  <si>
    <t>siswa</t>
  </si>
  <si>
    <t xml:space="preserve"> III A</t>
  </si>
  <si>
    <t>III B</t>
  </si>
  <si>
    <t>III C</t>
  </si>
  <si>
    <t xml:space="preserve"> III D</t>
  </si>
  <si>
    <t xml:space="preserve"> IV A</t>
  </si>
  <si>
    <t xml:space="preserve"> IV B</t>
  </si>
  <si>
    <t xml:space="preserve"> IV C</t>
  </si>
  <si>
    <t xml:space="preserve"> IV D</t>
  </si>
  <si>
    <t>Pangkat, Gol. Ruang</t>
  </si>
  <si>
    <t>BEBERAPA KEGIATAN GURU</t>
  </si>
  <si>
    <t>[Sesuai Permeneg PAN &amp; RB No. 16 Tahun 2009]</t>
  </si>
  <si>
    <t>Kode</t>
  </si>
  <si>
    <t>00</t>
  </si>
  <si>
    <t>Guru</t>
  </si>
  <si>
    <t>05</t>
  </si>
  <si>
    <t>Merencanakan dan melaksanakan pembelajaran, mengevaluasi dan menilai hasil pembelajaran, menganalisis hasil pembelajaran, melaksanakan tindak lanjut hasil penilaian. (05)</t>
  </si>
  <si>
    <t>Kepala Sekolah</t>
  </si>
  <si>
    <t>06</t>
  </si>
  <si>
    <t>Merencanakan dan melaksanakan pembimbingan, mengevaluasi dan menilai hasil pembimbingan, menganalisis hasil pembimbingan, melaksanakan tindak lanjut hasil pembimbingan. (06)</t>
  </si>
  <si>
    <t>Wakil Kepala Sekolah</t>
  </si>
  <si>
    <t>07</t>
  </si>
  <si>
    <t>Menjadi Kepala Sekolah/Madrasah. (07)</t>
  </si>
  <si>
    <t>Ketua Program Keahlian</t>
  </si>
  <si>
    <t>08</t>
  </si>
  <si>
    <t>Menjadi Wakil Kepala Sekolah/Madrasah. (08)</t>
  </si>
  <si>
    <t>Kepala Perpustakaan</t>
  </si>
  <si>
    <t>09</t>
  </si>
  <si>
    <t>Menjadi ketua program keahlian/program studi atau yang sejenisnya. (09)</t>
  </si>
  <si>
    <t>Kepala Laboratorium</t>
  </si>
  <si>
    <t>10</t>
  </si>
  <si>
    <t>Menjadi kepala perpustakaan. (10)</t>
  </si>
  <si>
    <t>Kepala Bengkel</t>
  </si>
  <si>
    <t>11.a</t>
  </si>
  <si>
    <t>Kepala Laboratorium (11.a)</t>
  </si>
  <si>
    <t>Kepala Unit Produksi</t>
  </si>
  <si>
    <t>11.b</t>
  </si>
  <si>
    <t>Kepala Bengkel (11.b)</t>
  </si>
  <si>
    <t>11.c</t>
  </si>
  <si>
    <t>Kepala Unit Produksi. (11.c)</t>
  </si>
  <si>
    <t>12</t>
  </si>
  <si>
    <t>Menjadi pembimbing khusus pada satuan pendidikan yang menyelenggarakan pendidikan inklusi, pendidikan terpadu atau yang sejenisnya. (12)</t>
  </si>
  <si>
    <t>melaksanan tugas lain yg relevan</t>
  </si>
  <si>
    <t>Wali Kelas</t>
  </si>
  <si>
    <t>13</t>
  </si>
  <si>
    <t>Menjadi wali kelas. (13)</t>
  </si>
  <si>
    <t>14</t>
  </si>
  <si>
    <t>Menyusun kurikulum pada satuan pendidikannya. (14)</t>
  </si>
  <si>
    <t>15</t>
  </si>
  <si>
    <t>Menjadi pengawas penilaian dan evaluasi terhadap  proses dan hasil belajar. (15)</t>
  </si>
  <si>
    <t>UTS 1 &amp;2; Ulangan Akhir Semester 1 &amp; 2;</t>
  </si>
  <si>
    <t>15.a</t>
  </si>
  <si>
    <t>Membimbing guru pemula dalam program induksi. (15.a)</t>
  </si>
  <si>
    <t>16</t>
  </si>
  <si>
    <t>Membimbing siswa dalam kegiatan ekstrakurikuler. (16)</t>
  </si>
  <si>
    <t>17</t>
  </si>
  <si>
    <t>Menjadi pembimbing pada penyusunan publikasi ilmiah dan karya inovatif. (17)</t>
  </si>
  <si>
    <t>18</t>
  </si>
  <si>
    <t>Melaksanakan pembimbingan pada kelas yang menjadi tanggungjawabnya (khusus Guru Kelas). (18)</t>
  </si>
  <si>
    <t>19</t>
  </si>
  <si>
    <t>Mengikuti diklat fungsional, lamanya lebih dari 960 jam. (19)</t>
  </si>
  <si>
    <t>20</t>
  </si>
  <si>
    <t>Mengikuti diklat fungsional, lamanya antara 641 s.d 960 jam. (20)</t>
  </si>
  <si>
    <t>21</t>
  </si>
  <si>
    <t>Mengikuti diklat fungsional, lamanya antara 481 s.d 640 jam. (21)</t>
  </si>
  <si>
    <t>22</t>
  </si>
  <si>
    <t>Mengikuti diklat fungsional, lamanya antara 181 s.d 480 jam. (22)</t>
  </si>
  <si>
    <t>23</t>
  </si>
  <si>
    <t>Mengikuti diklat fungsional, lamanya antara 81 s.d 180 jam. (23)</t>
  </si>
  <si>
    <t>melaksanakan pengembangan diri</t>
  </si>
  <si>
    <t>24</t>
  </si>
  <si>
    <t>Mengikuti diklat fungsional, lamanya antara 30 s.d 80 jam. (24)</t>
  </si>
  <si>
    <t>25</t>
  </si>
  <si>
    <t>Mengikuti lokakarya atau kegiatan bersama (seperti kelompok kerja guru) untuk penyusunan perangkat kurikulum dan atau pembelajaran. (25)</t>
  </si>
  <si>
    <t>26</t>
  </si>
  <si>
    <t>Menjadi pembahas pada kegiatan ilmiah. (26)</t>
  </si>
  <si>
    <t>27</t>
  </si>
  <si>
    <t>Menjadi peserta pada kegiatan ilmiah. (27)</t>
  </si>
  <si>
    <t>28</t>
  </si>
  <si>
    <t>Kegiatan kolektif lainnya yang sesuai dengan tugas dan kewajiban guru. (28)</t>
  </si>
  <si>
    <t xml:space="preserve">1.Panitia Perkemahan, 2.PPDB, 3.Perpisahan, 4.Qurban, 5.Maulid Nabi, 6.Isra' Mi'raj, </t>
  </si>
  <si>
    <t>29</t>
  </si>
  <si>
    <t>Menjadi pemrasaran/nara sumber pada seminar atau lokakarya ilmiah. (29)</t>
  </si>
  <si>
    <t>30</t>
  </si>
  <si>
    <t>Menjadi pemrasaran/nara sumber pada koloqium atau diskusi ilmiah. (30)</t>
  </si>
  <si>
    <t>31</t>
  </si>
  <si>
    <t>Membuat karya tulis berupa laporan hasil penelitian pada bidang pendidikan di sekolahnya, diterbitkan/dipublikasikan dalam bentuk buku ber ISBN dan diedarkan secara nasional atau telah lulus dari penilaian BNSP. (31)</t>
  </si>
  <si>
    <t>32</t>
  </si>
  <si>
    <t>Membuat karya tulis berupa laporan hasil penelitian pada bidang pendidikan di sekolahnya, diterbitkan/dipublikasikan dalam majalah/jurnal ilmiah tingkat nasional yang terakreditasi. (32)</t>
  </si>
  <si>
    <t>33</t>
  </si>
  <si>
    <t>Membuat karya tulis berupa laporan hasil penelitian pada bidang pendidikan di sekolahnya, diterbitkan/dipublikasikan dalam majalah/jurnal ilmiah tingkat provinsi. (33)</t>
  </si>
  <si>
    <t>34</t>
  </si>
  <si>
    <t>Membuat karya tulis berupa laporan hasil penelitian pada bidang pendidikan di sekolahnya, diterbitkan/dipublikasikan dalam majalah ilmiah tingkat kabupaten/ kota. (34)</t>
  </si>
  <si>
    <t>35</t>
  </si>
  <si>
    <t>Membuat karya tulis berupa laporan hasil penelitian pada bidang pendidikan di sekolahnya, diseminarkan di sekolahnya, disimpan di perpustakaan. (35)</t>
  </si>
  <si>
    <t>36</t>
  </si>
  <si>
    <t>Membuat makalah berupa tinjauan ilmiah dalam bidang pendidikan formal dan pembelajaran pada satuan pendidikannya, tidak diterbitkan,  disimpan di perpustakaan. (36)</t>
  </si>
  <si>
    <t>37</t>
  </si>
  <si>
    <t>Membuat artikel ilmiah populer di bidang pendidikan formal dan pembelajaran pada satuan pendidikannya dimuat di media masa tingkat nasional. (37)</t>
  </si>
  <si>
    <t>melaksanakan publikasi ilmiah</t>
  </si>
  <si>
    <t>38</t>
  </si>
  <si>
    <t>Membuat artikel ilmiah populer di bidang pendidikan formal dan pembelajaran pada satuan pendidikannya dimuat di media masa tingkat provinsi (koran daerah). (38)</t>
  </si>
  <si>
    <t>39</t>
  </si>
  <si>
    <t>Membuat artikel ilmiah dalam bidang pendidikan formal dan pembelajaran pada satuan pendidikannya dan dimuat di jurnal tingkat nasional yang terakreditasi. (39)</t>
  </si>
  <si>
    <t>40</t>
  </si>
  <si>
    <t>Membuat artikel ilmiah dalam bidang pendidikan formal dan pembelajaran pada satuan pendidikannya dan dimuat di jurnal tingkat nasional yang tidak  terakreditasi/tingkat propvinsi. (40)</t>
  </si>
  <si>
    <t>41</t>
  </si>
  <si>
    <t>Membuat artikel ilmiah dalam bidang pendidikan formal dan pembelajaran pada satuan pendidikannya dan dimuat di jurnal tingkat lokal (kabupaten/kota/ sekolah/madrasah dstnya). (41)</t>
  </si>
  <si>
    <t>42</t>
  </si>
  <si>
    <t>Membuat buku  pelajaran/buku pendidikan yang lolos penilaian oleh BSNP. (42)</t>
  </si>
  <si>
    <t>43</t>
  </si>
  <si>
    <t>Membuat buku pelajaran yang dicetak oleh penerbit dan ber-ISBN. (43)</t>
  </si>
  <si>
    <t>44</t>
  </si>
  <si>
    <t>Membuat buku pelajaran dicetak oleh penerbit  tetapi belum ber-ISBN. (44)</t>
  </si>
  <si>
    <t>45</t>
  </si>
  <si>
    <t>Membuat modul/diktat pelajaran yang digunakan di tingkat  Provinsi dengan pengesahan Dinas Pendidikan Provinsi. (45)</t>
  </si>
  <si>
    <t>46</t>
  </si>
  <si>
    <t>Membuat modul/diktat pelajaran yang digunakan di tingkat kota/kabupaten dengan pengesahan Dinas Pendidikan Kota/Kabupaten. (46)</t>
  </si>
  <si>
    <t>47</t>
  </si>
  <si>
    <t>Membuat modul/diktat pelajaran yang digunakan di tingkat sekolah/madrasah setempat. (47)</t>
  </si>
  <si>
    <t>48</t>
  </si>
  <si>
    <t>Membuat buku dalam bidang pendidikan dan dicetak oleh penerbit dan ber-ISBN. (48)</t>
  </si>
  <si>
    <t>49</t>
  </si>
  <si>
    <t>Membuat buku dalam bidang pendidikan dan dicetak oleh penerbit tetapi belum ber-ISBN. (49)</t>
  </si>
  <si>
    <t>50</t>
  </si>
  <si>
    <t>Membuat karya hasil terjemahan yang dinyatakan oleh kepala sekolah/madrasah. (50)</t>
  </si>
  <si>
    <t>51</t>
  </si>
  <si>
    <t>Membuat buku pedoman guru. (51)</t>
  </si>
  <si>
    <t>52</t>
  </si>
  <si>
    <t>Menemukan teknologi tepatguna kategori kompleks. (52)</t>
  </si>
  <si>
    <t>53</t>
  </si>
  <si>
    <t>Menemukan teknologi tepatguna kategori sederhana. (53)</t>
  </si>
  <si>
    <t>54</t>
  </si>
  <si>
    <t>Menemukan/menciptakan karya seni kategori kompleks. (54)</t>
  </si>
  <si>
    <t>55</t>
  </si>
  <si>
    <t>Menemukan/menciptakan karya seni kategori sederhana. (55)</t>
  </si>
  <si>
    <t>56</t>
  </si>
  <si>
    <t>Membuat alat pelajaran kategori kompleks. (56)</t>
  </si>
  <si>
    <t>57</t>
  </si>
  <si>
    <t>Membuat alat pelajaran kategori sederhana. (57)</t>
  </si>
  <si>
    <t>melaksanakankarya inovatif</t>
  </si>
  <si>
    <t>58</t>
  </si>
  <si>
    <t>Membuat alat peraga kategori kompleks. (58)</t>
  </si>
  <si>
    <t>59</t>
  </si>
  <si>
    <t>Membuat alat peraga kategori sederhana. (59)</t>
  </si>
  <si>
    <t>60</t>
  </si>
  <si>
    <t>Membuat alat praktikum kategori kompleks. (60)</t>
  </si>
  <si>
    <t>61</t>
  </si>
  <si>
    <t>Membuat alat praktikum kategori sederhana. (61)</t>
  </si>
  <si>
    <t>62</t>
  </si>
  <si>
    <t>Mengikuti pengembangan penyusunan standar, pedoman, soal dan sejenisnya pada tingkat nasional. (62)</t>
  </si>
  <si>
    <t>63</t>
  </si>
  <si>
    <t>Mengikuti pengembangan penyusunan standar, pedoman, soal dan sejenisnya pada tingkat provinsi. (63)</t>
  </si>
  <si>
    <t>64</t>
  </si>
  <si>
    <t>Memperoleh gelar/ijazah doktor yang tidak sesuai dengan bidang yang diampu. (64)</t>
  </si>
  <si>
    <t>65</t>
  </si>
  <si>
    <t>Memperoleh gelar/ijazah pasca sarjana (S2) yang tidak sesuai dengan bidang yang diampu. (65)</t>
  </si>
  <si>
    <t>mendapat gelar tidak sesuai</t>
  </si>
  <si>
    <t>66</t>
  </si>
  <si>
    <t>Memperoleh gelar/ijazah sarjana (S-1) atau Diploma IV yang tidak sesuai dengan bidang yang diampu. (66)</t>
  </si>
  <si>
    <t>67</t>
  </si>
  <si>
    <t>Membimbing siswa dalam praktik kerja nyata/praktik industri/ekstra kurkuler dan yang sejenisnya. (67)</t>
  </si>
  <si>
    <t>68</t>
  </si>
  <si>
    <t>Menjadi pengawas ujian sekolah. (68)</t>
  </si>
  <si>
    <t>69</t>
  </si>
  <si>
    <t>Menjadi pengawas ujian nasional. (69)</t>
  </si>
  <si>
    <t>70</t>
  </si>
  <si>
    <t>Menjadi pengurus aktif organisasi profesi (PGRI, ABKIN dan sejenisnya). (70)</t>
  </si>
  <si>
    <t>71</t>
  </si>
  <si>
    <t>Menjadi anggota aktif organisasi profesi (PGRI, ABKIN dan sejenisnya). (71)</t>
  </si>
  <si>
    <t>pendukung tugas guru</t>
  </si>
  <si>
    <t>72</t>
  </si>
  <si>
    <t>Menjadi pengurus aktif kegiatan kepramukaan. (72)</t>
  </si>
  <si>
    <t>73</t>
  </si>
  <si>
    <t>Menjadi anggota aktif kegiatan kepramukaan. (73)</t>
  </si>
  <si>
    <t>74</t>
  </si>
  <si>
    <t>Menjadi tim penilai anggka kredit. (74)</t>
  </si>
  <si>
    <t>75</t>
  </si>
  <si>
    <t>Menjadi tutor/pelatih/instruktur. (75)</t>
  </si>
  <si>
    <t>&gt;&gt;&gt;</t>
  </si>
  <si>
    <t xml:space="preserve">RENCANA </t>
  </si>
  <si>
    <t>LAMPIRAN SKP JF - KETERKAITAN SKP DENGAN BUTIR KEGIATAN JF</t>
  </si>
  <si>
    <t>BUTIR KEGIATAN YANG TERKAIT</t>
  </si>
  <si>
    <t>OUTPUT</t>
  </si>
  <si>
    <t>ANGKA KREDIT</t>
  </si>
  <si>
    <t xml:space="preserve"> (5)</t>
  </si>
  <si>
    <t>3 Januari 2022</t>
  </si>
  <si>
    <t>Drs. H. EDHI GUNAWAN, M.Pd.I</t>
  </si>
  <si>
    <t>19650105 198801 1 001</t>
  </si>
  <si>
    <t>Laporan Penilaian Kinerja</t>
  </si>
  <si>
    <t>Jumlah kegiatan Gugus Tugas Covid-19 yang diikuti</t>
  </si>
  <si>
    <t>Dra. ISTOYO BAMBANG IRIANTO, M.M.</t>
  </si>
  <si>
    <t>19621117 199403 1 004</t>
  </si>
  <si>
    <t>Madrasah Tsanawiyah Negeri 4 Sleman</t>
  </si>
  <si>
    <t>Kepala Madrasah Tsanawiyah Negeri 4 Sleman</t>
  </si>
  <si>
    <t>Sleman, 3 Januari 2022</t>
  </si>
  <si>
    <t>7. Sleman, 3 Januari 2022</t>
  </si>
  <si>
    <t>Sleman, 2 Februari 2022</t>
  </si>
  <si>
    <t>7. Sleman, 2 Februari 2022</t>
  </si>
  <si>
    <t>8. Sleman, 4 Februari 2022</t>
  </si>
  <si>
    <t>Sleman, 04 Januari 2021</t>
  </si>
  <si>
    <t>Sleman, 12 Juli 2021</t>
  </si>
  <si>
    <t>JUMLAH ANGKA KREDIT</t>
  </si>
  <si>
    <t>Sleman, 8 Juli 2021</t>
  </si>
  <si>
    <t>12 Juli 2021</t>
  </si>
  <si>
    <t>VOL</t>
  </si>
  <si>
    <t>JML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</si>
</sst>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_(* #,##0_);_(* \(#,##0\);_(* &quot;-&quot;_);_(@_)"/>
    <numFmt numFmtId="166" formatCode="0.0000"/>
    <numFmt numFmtId="167" formatCode="_(* #,##0.00_);_(* \(#,##0.00\);_(* &quot;-&quot;??_);_(@_)"/>
    <numFmt numFmtId="168" formatCode="0.000"/>
  </numFmts>
  <fonts count="80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2"/>
      <color theme="1"/>
      <name val="Tahoma"/>
      <family val="2"/>
    </font>
    <font>
      <sz val="12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4"/>
      <name val="Calibri"/>
      <family val="1"/>
      <scheme val="major"/>
    </font>
    <font>
      <b/>
      <sz val="12"/>
      <name val="Calibri"/>
      <family val="1"/>
      <scheme val="major"/>
    </font>
    <font>
      <sz val="11"/>
      <name val="Calibri"/>
      <family val="1"/>
      <scheme val="major"/>
    </font>
    <font>
      <b/>
      <sz val="11"/>
      <name val="Calibri"/>
      <family val="1"/>
      <scheme val="major"/>
    </font>
    <font>
      <sz val="14"/>
      <name val="Calibri"/>
      <family val="1"/>
      <scheme val="major"/>
    </font>
    <font>
      <sz val="11"/>
      <color rgb="FF000000"/>
      <name val="Arial"/>
      <family val="2"/>
    </font>
    <font>
      <sz val="8"/>
      <name val="Arial"/>
      <family val="2"/>
    </font>
    <font>
      <strike/>
      <sz val="11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2"/>
      <name val="Antique Olive Compact"/>
      <family val="2"/>
    </font>
    <font>
      <b/>
      <sz val="12"/>
      <name val="Antique Olive Compact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i/>
      <sz val="9"/>
      <name val="Antique Olive Compact"/>
    </font>
    <font>
      <b/>
      <sz val="7"/>
      <name val="Arial"/>
      <family val="2"/>
    </font>
    <font>
      <b/>
      <sz val="10"/>
      <color theme="0"/>
      <name val="Arial"/>
      <family val="2"/>
    </font>
    <font>
      <b/>
      <sz val="5"/>
      <name val="Arial"/>
      <family val="2"/>
    </font>
    <font>
      <sz val="8"/>
      <name val="Arial Narrow"/>
      <family val="2"/>
    </font>
    <font>
      <sz val="10"/>
      <color theme="0"/>
      <name val="Arial Narrow"/>
      <family val="2"/>
    </font>
    <font>
      <sz val="9"/>
      <name val="Arial"/>
      <family val="2"/>
    </font>
    <font>
      <b/>
      <sz val="8"/>
      <name val="Calibri"/>
      <family val="2"/>
      <scheme val="minor"/>
    </font>
    <font>
      <i/>
      <sz val="9"/>
      <name val="Arial"/>
      <family val="2"/>
    </font>
    <font>
      <b/>
      <i/>
      <sz val="8"/>
      <name val="Calibri"/>
      <family val="2"/>
      <scheme val="minor"/>
    </font>
    <font>
      <b/>
      <i/>
      <sz val="8"/>
      <name val="Arial"/>
      <family val="2"/>
    </font>
    <font>
      <i/>
      <sz val="10"/>
      <name val="Arial"/>
      <family val="2"/>
    </font>
    <font>
      <i/>
      <sz val="10"/>
      <color theme="0"/>
      <name val="Arial"/>
      <family val="2"/>
    </font>
    <font>
      <b/>
      <sz val="12"/>
      <name val="Arial"/>
      <family val="2"/>
    </font>
    <font>
      <sz val="10"/>
      <name val="Calibri"/>
      <family val="1"/>
      <scheme val="major"/>
    </font>
    <font>
      <b/>
      <sz val="10"/>
      <name val="Calibri"/>
      <family val="1"/>
      <scheme val="major"/>
    </font>
    <font>
      <b/>
      <u/>
      <sz val="10"/>
      <name val="Calibri"/>
      <family val="1"/>
      <scheme val="major"/>
    </font>
    <font>
      <sz val="8"/>
      <name val="Calibri"/>
      <family val="1"/>
      <scheme val="major"/>
    </font>
    <font>
      <b/>
      <sz val="10"/>
      <name val="Calibri"/>
      <family val="2"/>
      <scheme val="major"/>
    </font>
    <font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0"/>
      <name val="Tahoma"/>
      <family val="2"/>
    </font>
    <font>
      <b/>
      <sz val="18"/>
      <color theme="1"/>
      <name val="Tahoma"/>
      <family val="2"/>
    </font>
    <font>
      <i/>
      <sz val="11"/>
      <color theme="1"/>
      <name val="Tahoma"/>
      <family val="2"/>
    </font>
    <font>
      <i/>
      <sz val="11"/>
      <color rgb="FFFF0000"/>
      <name val="Tahoma"/>
      <family val="2"/>
    </font>
    <font>
      <b/>
      <sz val="11"/>
      <color theme="1"/>
      <name val="Tahoma"/>
      <family val="2"/>
    </font>
    <font>
      <b/>
      <sz val="11"/>
      <color rgb="FFFF0000"/>
      <name val="Tahoma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sz val="11"/>
      <color rgb="FFFFFF00"/>
      <name val="Calibri"/>
      <family val="2"/>
      <scheme val="minor"/>
    </font>
    <font>
      <sz val="14"/>
      <color rgb="FFFFFF00"/>
      <name val="Calibri"/>
      <family val="2"/>
      <scheme val="minor"/>
    </font>
    <font>
      <i/>
      <sz val="9"/>
      <color theme="1"/>
      <name val="Tahoma"/>
      <family val="2"/>
    </font>
    <font>
      <sz val="12"/>
      <color theme="1"/>
      <name val="Arial"/>
      <family val="2"/>
    </font>
    <font>
      <i/>
      <sz val="8"/>
      <name val="Arial Narrow"/>
      <family val="2"/>
    </font>
    <font>
      <sz val="10"/>
      <name val="Arial"/>
    </font>
    <font>
      <u/>
      <sz val="11"/>
      <color theme="10"/>
      <name val="Arial"/>
    </font>
    <font>
      <b/>
      <sz val="14"/>
      <color theme="1"/>
      <name val="Calibri"/>
      <family val="2"/>
      <scheme val="major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Arial"/>
      <family val="2"/>
    </font>
    <font>
      <i/>
      <sz val="9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6DCE4"/>
        <bgColor rgb="FFD6DCE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0" fontId="10" fillId="0" borderId="0"/>
    <xf numFmtId="0" fontId="9" fillId="0" borderId="0"/>
    <xf numFmtId="0" fontId="14" fillId="0" borderId="0"/>
    <xf numFmtId="165" fontId="14" fillId="0" borderId="0" applyFont="0" applyFill="0" applyBorder="0" applyAlignment="0" applyProtection="0"/>
    <xf numFmtId="0" fontId="15" fillId="0" borderId="0"/>
    <xf numFmtId="0" fontId="9" fillId="0" borderId="0"/>
    <xf numFmtId="0" fontId="25" fillId="0" borderId="0"/>
    <xf numFmtId="0" fontId="1" fillId="0" borderId="0"/>
    <xf numFmtId="0" fontId="72" fillId="0" borderId="0"/>
    <xf numFmtId="0" fontId="73" fillId="0" borderId="0" applyNumberFormat="0" applyFill="0" applyBorder="0" applyAlignment="0" applyProtection="0"/>
  </cellStyleXfs>
  <cellXfs count="752">
    <xf numFmtId="0" fontId="0" fillId="0" borderId="0" xfId="0" applyFont="1" applyAlignment="1"/>
    <xf numFmtId="0" fontId="5" fillId="0" borderId="8" xfId="0" applyFont="1" applyBorder="1"/>
    <xf numFmtId="0" fontId="6" fillId="0" borderId="9" xfId="0" applyFont="1" applyBorder="1"/>
    <xf numFmtId="0" fontId="5" fillId="0" borderId="10" xfId="0" applyFont="1" applyBorder="1"/>
    <xf numFmtId="0" fontId="5" fillId="0" borderId="0" xfId="0" applyFont="1"/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5" fillId="0" borderId="9" xfId="0" applyFont="1" applyBorder="1"/>
    <xf numFmtId="0" fontId="5" fillId="0" borderId="13" xfId="0" applyFont="1" applyBorder="1" applyAlignment="1">
      <alignment wrapText="1"/>
    </xf>
    <xf numFmtId="0" fontId="2" fillId="0" borderId="3" xfId="0" applyFont="1" applyBorder="1" applyAlignment="1"/>
    <xf numFmtId="0" fontId="5" fillId="0" borderId="15" xfId="0" applyFont="1" applyBorder="1"/>
    <xf numFmtId="0" fontId="5" fillId="0" borderId="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/>
    <xf numFmtId="0" fontId="5" fillId="0" borderId="13" xfId="0" applyFont="1" applyBorder="1"/>
    <xf numFmtId="0" fontId="7" fillId="0" borderId="0" xfId="0" applyFont="1"/>
    <xf numFmtId="0" fontId="5" fillId="0" borderId="17" xfId="0" applyFont="1" applyBorder="1"/>
    <xf numFmtId="0" fontId="0" fillId="0" borderId="0" xfId="0" applyFont="1" applyAlignment="1"/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5" fillId="0" borderId="7" xfId="0" applyFont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wrapText="1"/>
    </xf>
    <xf numFmtId="164" fontId="2" fillId="0" borderId="3" xfId="0" applyNumberFormat="1" applyFont="1" applyBorder="1" applyAlignment="1"/>
    <xf numFmtId="2" fontId="2" fillId="0" borderId="3" xfId="0" applyNumberFormat="1" applyFont="1" applyBorder="1" applyAlignment="1"/>
    <xf numFmtId="0" fontId="2" fillId="0" borderId="3" xfId="0" applyFont="1" applyBorder="1" applyAlignment="1">
      <alignment wrapText="1"/>
    </xf>
    <xf numFmtId="0" fontId="8" fillId="4" borderId="3" xfId="0" applyFont="1" applyFill="1" applyBorder="1" applyAlignment="1"/>
    <xf numFmtId="0" fontId="3" fillId="6" borderId="3" xfId="0" applyFont="1" applyFill="1" applyBorder="1" applyAlignment="1">
      <alignment wrapText="1"/>
    </xf>
    <xf numFmtId="0" fontId="3" fillId="6" borderId="3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vertical="top" wrapText="1"/>
    </xf>
    <xf numFmtId="0" fontId="5" fillId="3" borderId="17" xfId="0" quotePrefix="1" applyFont="1" applyFill="1" applyBorder="1" applyAlignment="1">
      <alignment horizontal="center" vertical="center"/>
    </xf>
    <xf numFmtId="0" fontId="3" fillId="7" borderId="5" xfId="0" quotePrefix="1" applyFont="1" applyFill="1" applyBorder="1" applyAlignment="1">
      <alignment horizontal="center"/>
    </xf>
    <xf numFmtId="0" fontId="3" fillId="5" borderId="5" xfId="0" quotePrefix="1" applyFont="1" applyFill="1" applyBorder="1" applyAlignment="1">
      <alignment horizontal="center"/>
    </xf>
    <xf numFmtId="0" fontId="3" fillId="6" borderId="5" xfId="0" quotePrefix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>
      <alignment wrapText="1"/>
    </xf>
    <xf numFmtId="0" fontId="3" fillId="5" borderId="19" xfId="0" applyFont="1" applyFill="1" applyBorder="1" applyAlignment="1">
      <alignment horizontal="center" wrapText="1"/>
    </xf>
    <xf numFmtId="0" fontId="3" fillId="5" borderId="6" xfId="0" quotePrefix="1" applyFont="1" applyFill="1" applyBorder="1" applyAlignment="1">
      <alignment horizontal="center"/>
    </xf>
    <xf numFmtId="0" fontId="6" fillId="0" borderId="8" xfId="0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2" borderId="10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8" xfId="0" applyFont="1" applyFill="1" applyBorder="1" applyAlignment="1">
      <alignment horizontal="center" wrapText="1"/>
    </xf>
    <xf numFmtId="0" fontId="6" fillId="0" borderId="15" xfId="0" applyFont="1" applyBorder="1"/>
    <xf numFmtId="0" fontId="7" fillId="2" borderId="3" xfId="0" applyFont="1" applyFill="1" applyBorder="1" applyAlignment="1">
      <alignment horizontal="center" wrapText="1"/>
    </xf>
    <xf numFmtId="0" fontId="3" fillId="8" borderId="20" xfId="0" quotePrefix="1" applyFont="1" applyFill="1" applyBorder="1" applyAlignment="1">
      <alignment horizontal="center"/>
    </xf>
    <xf numFmtId="0" fontId="7" fillId="3" borderId="15" xfId="0" quotePrefix="1" applyFont="1" applyFill="1" applyBorder="1" applyAlignment="1">
      <alignment horizontal="center" vertical="center"/>
    </xf>
    <xf numFmtId="0" fontId="7" fillId="3" borderId="21" xfId="0" quotePrefix="1" applyFont="1" applyFill="1" applyBorder="1" applyAlignment="1">
      <alignment horizontal="center"/>
    </xf>
    <xf numFmtId="0" fontId="7" fillId="3" borderId="3" xfId="0" quotePrefix="1" applyFont="1" applyFill="1" applyBorder="1" applyAlignment="1"/>
    <xf numFmtId="0" fontId="0" fillId="0" borderId="0" xfId="0"/>
    <xf numFmtId="0" fontId="12" fillId="0" borderId="0" xfId="2" applyFont="1" applyAlignment="1">
      <alignment vertical="top"/>
    </xf>
    <xf numFmtId="0" fontId="12" fillId="0" borderId="0" xfId="2" applyFont="1" applyAlignment="1">
      <alignment vertical="top"/>
    </xf>
    <xf numFmtId="0" fontId="15" fillId="0" borderId="26" xfId="5" applyBorder="1" applyAlignment="1">
      <alignment vertical="center"/>
    </xf>
    <xf numFmtId="0" fontId="15" fillId="0" borderId="27" xfId="5" applyBorder="1" applyAlignment="1">
      <alignment vertical="center"/>
    </xf>
    <xf numFmtId="0" fontId="15" fillId="0" borderId="28" xfId="5" applyBorder="1" applyAlignment="1">
      <alignment vertical="center"/>
    </xf>
    <xf numFmtId="0" fontId="15" fillId="0" borderId="0" xfId="5" applyAlignment="1">
      <alignment vertical="center"/>
    </xf>
    <xf numFmtId="0" fontId="15" fillId="0" borderId="29" xfId="5" applyBorder="1" applyAlignment="1">
      <alignment vertical="center"/>
    </xf>
    <xf numFmtId="0" fontId="15" fillId="0" borderId="30" xfId="5" applyBorder="1" applyAlignment="1">
      <alignment vertical="center"/>
    </xf>
    <xf numFmtId="0" fontId="18" fillId="0" borderId="0" xfId="5" applyFont="1" applyAlignment="1">
      <alignment vertical="center"/>
    </xf>
    <xf numFmtId="0" fontId="13" fillId="0" borderId="0" xfId="5" applyFont="1" applyAlignment="1">
      <alignment vertical="center"/>
    </xf>
    <xf numFmtId="0" fontId="20" fillId="0" borderId="29" xfId="5" applyFont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20" fillId="0" borderId="30" xfId="5" applyFont="1" applyBorder="1" applyAlignment="1">
      <alignment horizontal="center" vertical="center"/>
    </xf>
    <xf numFmtId="0" fontId="15" fillId="0" borderId="31" xfId="5" applyBorder="1" applyAlignment="1">
      <alignment vertical="center"/>
    </xf>
    <xf numFmtId="0" fontId="15" fillId="0" borderId="32" xfId="5" applyBorder="1" applyAlignment="1">
      <alignment vertical="center"/>
    </xf>
    <xf numFmtId="0" fontId="15" fillId="0" borderId="33" xfId="5" applyBorder="1" applyAlignment="1">
      <alignment vertical="center"/>
    </xf>
    <xf numFmtId="0" fontId="17" fillId="0" borderId="29" xfId="5" applyFont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7" fillId="0" borderId="30" xfId="5" applyFont="1" applyBorder="1" applyAlignment="1">
      <alignment horizontal="center" vertical="center"/>
    </xf>
    <xf numFmtId="0" fontId="12" fillId="0" borderId="0" xfId="2" applyFont="1" applyAlignment="1">
      <alignment vertical="top"/>
    </xf>
    <xf numFmtId="0" fontId="9" fillId="0" borderId="0" xfId="2" applyFont="1" applyAlignment="1">
      <alignment horizontal="center" vertical="top"/>
    </xf>
    <xf numFmtId="0" fontId="9" fillId="0" borderId="0" xfId="2" applyFont="1" applyAlignment="1">
      <alignment horizontal="center" vertical="top"/>
    </xf>
    <xf numFmtId="0" fontId="9" fillId="0" borderId="0" xfId="2" applyFont="1" applyAlignment="1">
      <alignment vertical="top"/>
    </xf>
    <xf numFmtId="0" fontId="9" fillId="0" borderId="0" xfId="2" applyFont="1" applyBorder="1" applyAlignment="1">
      <alignment vertical="top"/>
    </xf>
    <xf numFmtId="0" fontId="21" fillId="0" borderId="14" xfId="2" applyFont="1" applyBorder="1" applyAlignment="1">
      <alignment horizontal="left" vertical="top" wrapText="1"/>
    </xf>
    <xf numFmtId="0" fontId="9" fillId="0" borderId="14" xfId="2" applyFont="1" applyBorder="1" applyAlignment="1">
      <alignment vertical="top"/>
    </xf>
    <xf numFmtId="0" fontId="9" fillId="0" borderId="8" xfId="2" applyFont="1" applyBorder="1" applyAlignment="1">
      <alignment vertical="top"/>
    </xf>
    <xf numFmtId="0" fontId="9" fillId="0" borderId="9" xfId="2" applyFont="1" applyBorder="1" applyAlignment="1">
      <alignment vertical="top"/>
    </xf>
    <xf numFmtId="0" fontId="21" fillId="0" borderId="7" xfId="1" applyFont="1" applyBorder="1" applyAlignment="1">
      <alignment vertical="top"/>
    </xf>
    <xf numFmtId="0" fontId="21" fillId="0" borderId="8" xfId="1" applyFont="1" applyBorder="1" applyAlignment="1">
      <alignment vertical="top"/>
    </xf>
    <xf numFmtId="0" fontId="21" fillId="0" borderId="9" xfId="1" applyFont="1" applyBorder="1" applyAlignment="1">
      <alignment vertical="top"/>
    </xf>
    <xf numFmtId="0" fontId="9" fillId="0" borderId="7" xfId="2" applyFont="1" applyBorder="1" applyAlignment="1">
      <alignment vertical="top"/>
    </xf>
    <xf numFmtId="0" fontId="21" fillId="0" borderId="7" xfId="2" applyFont="1" applyBorder="1" applyAlignment="1">
      <alignment vertical="top"/>
    </xf>
    <xf numFmtId="0" fontId="21" fillId="0" borderId="8" xfId="2" applyFont="1" applyBorder="1" applyAlignment="1">
      <alignment vertical="top"/>
    </xf>
    <xf numFmtId="0" fontId="21" fillId="0" borderId="9" xfId="2" applyFont="1" applyBorder="1" applyAlignment="1">
      <alignment vertical="top"/>
    </xf>
    <xf numFmtId="0" fontId="9" fillId="3" borderId="10" xfId="2" quotePrefix="1" applyFont="1" applyFill="1" applyBorder="1" applyAlignment="1">
      <alignment horizontal="center" vertical="top"/>
    </xf>
    <xf numFmtId="0" fontId="9" fillId="0" borderId="10" xfId="2" applyFont="1" applyBorder="1" applyAlignment="1">
      <alignment horizontal="center" vertical="top"/>
    </xf>
    <xf numFmtId="0" fontId="9" fillId="0" borderId="11" xfId="2" applyFont="1" applyBorder="1" applyAlignment="1">
      <alignment horizontal="center" vertical="top"/>
    </xf>
    <xf numFmtId="0" fontId="9" fillId="0" borderId="14" xfId="2" applyFont="1" applyBorder="1" applyAlignment="1">
      <alignment horizontal="left" vertical="top" wrapText="1"/>
    </xf>
    <xf numFmtId="0" fontId="2" fillId="0" borderId="14" xfId="2" applyFont="1" applyBorder="1" applyAlignment="1">
      <alignment horizontal="left" vertical="top"/>
    </xf>
    <xf numFmtId="0" fontId="9" fillId="0" borderId="14" xfId="2" applyFont="1" applyBorder="1" applyAlignment="1">
      <alignment horizontal="center" vertical="top" wrapText="1"/>
    </xf>
    <xf numFmtId="0" fontId="2" fillId="0" borderId="14" xfId="2" applyFont="1" applyBorder="1" applyAlignment="1">
      <alignment vertical="top"/>
    </xf>
    <xf numFmtId="0" fontId="2" fillId="0" borderId="12" xfId="2" applyFont="1" applyBorder="1" applyAlignment="1">
      <alignment vertical="top"/>
    </xf>
    <xf numFmtId="0" fontId="9" fillId="2" borderId="10" xfId="2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9" fillId="0" borderId="0" xfId="2" applyFont="1" applyAlignment="1">
      <alignment horizontal="center" vertical="top"/>
    </xf>
    <xf numFmtId="0" fontId="21" fillId="0" borderId="0" xfId="2" applyFont="1" applyBorder="1" applyAlignment="1">
      <alignment horizontal="left" vertical="top" wrapText="1"/>
    </xf>
    <xf numFmtId="0" fontId="9" fillId="3" borderId="3" xfId="2" quotePrefix="1" applyFont="1" applyFill="1" applyBorder="1" applyAlignment="1">
      <alignment horizontal="center" vertical="top"/>
    </xf>
    <xf numFmtId="0" fontId="21" fillId="0" borderId="15" xfId="2" applyFont="1" applyBorder="1" applyAlignment="1">
      <alignment vertical="top"/>
    </xf>
    <xf numFmtId="0" fontId="21" fillId="0" borderId="16" xfId="2" applyFont="1" applyBorder="1" applyAlignment="1">
      <alignment vertical="top"/>
    </xf>
    <xf numFmtId="0" fontId="9" fillId="2" borderId="3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top"/>
    </xf>
    <xf numFmtId="0" fontId="9" fillId="2" borderId="10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9" fillId="0" borderId="3" xfId="2" applyFont="1" applyBorder="1" applyAlignment="1">
      <alignment horizontal="center" vertical="top"/>
    </xf>
    <xf numFmtId="0" fontId="9" fillId="0" borderId="16" xfId="2" applyFont="1" applyBorder="1" applyAlignment="1">
      <alignment vertical="top"/>
    </xf>
    <xf numFmtId="0" fontId="21" fillId="0" borderId="13" xfId="2" applyFont="1" applyBorder="1" applyAlignment="1">
      <alignment vertical="top"/>
    </xf>
    <xf numFmtId="0" fontId="2" fillId="4" borderId="3" xfId="2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vertical="top" wrapText="1"/>
    </xf>
    <xf numFmtId="0" fontId="2" fillId="0" borderId="1" xfId="2" applyNumberFormat="1" applyFont="1" applyFill="1" applyBorder="1" applyAlignment="1">
      <alignment vertical="top" shrinkToFit="1"/>
    </xf>
    <xf numFmtId="0" fontId="2" fillId="0" borderId="1" xfId="2" applyFont="1" applyBorder="1" applyAlignment="1">
      <alignment horizontal="left" vertical="top"/>
    </xf>
    <xf numFmtId="0" fontId="2" fillId="0" borderId="1" xfId="2" applyFont="1" applyBorder="1" applyAlignment="1">
      <alignment horizontal="right" vertical="top"/>
    </xf>
    <xf numFmtId="0" fontId="9" fillId="0" borderId="15" xfId="2" applyFont="1" applyBorder="1" applyAlignment="1">
      <alignment vertical="top"/>
    </xf>
    <xf numFmtId="0" fontId="2" fillId="8" borderId="3" xfId="2" applyFont="1" applyFill="1" applyBorder="1" applyAlignment="1">
      <alignment vertical="top"/>
    </xf>
    <xf numFmtId="0" fontId="9" fillId="0" borderId="2" xfId="2" applyFont="1" applyBorder="1" applyAlignment="1">
      <alignment vertical="top"/>
    </xf>
    <xf numFmtId="0" fontId="9" fillId="0" borderId="23" xfId="2" applyFont="1" applyBorder="1" applyAlignment="1">
      <alignment vertical="top"/>
    </xf>
    <xf numFmtId="0" fontId="9" fillId="0" borderId="40" xfId="2" applyFont="1" applyBorder="1" applyAlignment="1">
      <alignment vertical="top"/>
    </xf>
    <xf numFmtId="0" fontId="2" fillId="0" borderId="4" xfId="2" applyNumberFormat="1" applyFont="1" applyFill="1" applyBorder="1" applyAlignment="1">
      <alignment vertical="top" shrinkToFit="1"/>
    </xf>
    <xf numFmtId="0" fontId="2" fillId="0" borderId="3" xfId="2" applyNumberFormat="1" applyFont="1" applyFill="1" applyBorder="1" applyAlignment="1">
      <alignment horizontal="center" vertical="top" shrinkToFit="1"/>
    </xf>
    <xf numFmtId="0" fontId="2" fillId="0" borderId="1" xfId="2" applyFont="1" applyBorder="1" applyAlignment="1">
      <alignment vertical="top"/>
    </xf>
    <xf numFmtId="0" fontId="21" fillId="0" borderId="13" xfId="1" applyFont="1" applyBorder="1" applyAlignment="1">
      <alignment vertical="top"/>
    </xf>
    <xf numFmtId="0" fontId="9" fillId="0" borderId="13" xfId="2" applyFont="1" applyBorder="1" applyAlignment="1">
      <alignment vertical="top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9" fillId="0" borderId="0" xfId="0" applyFont="1"/>
    <xf numFmtId="0" fontId="21" fillId="0" borderId="3" xfId="0" applyFont="1" applyBorder="1" applyAlignment="1">
      <alignment vertical="top" wrapText="1"/>
    </xf>
    <xf numFmtId="0" fontId="21" fillId="0" borderId="3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center" vertical="top" wrapText="1"/>
    </xf>
    <xf numFmtId="0" fontId="9" fillId="0" borderId="0" xfId="0" applyFont="1" applyBorder="1" applyAlignment="1"/>
    <xf numFmtId="0" fontId="21" fillId="0" borderId="3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2" fontId="21" fillId="0" borderId="3" xfId="0" applyNumberFormat="1" applyFont="1" applyFill="1" applyBorder="1" applyAlignment="1">
      <alignment horizontal="left" vertical="top" wrapText="1"/>
    </xf>
    <xf numFmtId="2" fontId="21" fillId="0" borderId="3" xfId="0" applyNumberFormat="1" applyFont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1" fontId="21" fillId="0" borderId="3" xfId="0" applyNumberFormat="1" applyFont="1" applyBorder="1" applyAlignment="1">
      <alignment horizontal="left" vertical="top" wrapText="1"/>
    </xf>
    <xf numFmtId="0" fontId="25" fillId="0" borderId="0" xfId="7"/>
    <xf numFmtId="0" fontId="15" fillId="0" borderId="0" xfId="7" applyFont="1"/>
    <xf numFmtId="0" fontId="28" fillId="0" borderId="43" xfId="7" applyFont="1" applyBorder="1" applyAlignment="1">
      <alignment horizontal="center"/>
    </xf>
    <xf numFmtId="0" fontId="28" fillId="0" borderId="44" xfId="7" applyFont="1" applyBorder="1" applyAlignment="1">
      <alignment horizontal="center"/>
    </xf>
    <xf numFmtId="0" fontId="29" fillId="0" borderId="46" xfId="7" applyFont="1" applyBorder="1" applyAlignment="1">
      <alignment horizontal="center"/>
    </xf>
    <xf numFmtId="0" fontId="29" fillId="0" borderId="47" xfId="7" applyFont="1" applyBorder="1" applyAlignment="1">
      <alignment horizontal="left"/>
    </xf>
    <xf numFmtId="0" fontId="29" fillId="0" borderId="50" xfId="7" applyFont="1" applyBorder="1" applyAlignment="1">
      <alignment horizontal="center"/>
    </xf>
    <xf numFmtId="0" fontId="29" fillId="0" borderId="54" xfId="7" applyFont="1" applyBorder="1" applyAlignment="1">
      <alignment horizontal="center"/>
    </xf>
    <xf numFmtId="0" fontId="29" fillId="0" borderId="55" xfId="7" applyFont="1" applyBorder="1" applyAlignment="1">
      <alignment horizontal="center"/>
    </xf>
    <xf numFmtId="0" fontId="29" fillId="0" borderId="56" xfId="7" applyFont="1" applyBorder="1" applyAlignment="1">
      <alignment horizontal="left"/>
    </xf>
    <xf numFmtId="0" fontId="29" fillId="0" borderId="58" xfId="7" applyFont="1" applyBorder="1" applyAlignment="1">
      <alignment horizontal="center"/>
    </xf>
    <xf numFmtId="0" fontId="30" fillId="0" borderId="62" xfId="7" applyFont="1" applyBorder="1" applyAlignment="1">
      <alignment horizontal="center" vertical="center" wrapText="1"/>
    </xf>
    <xf numFmtId="0" fontId="29" fillId="0" borderId="63" xfId="7" applyFont="1" applyBorder="1" applyAlignment="1">
      <alignment horizontal="center" vertical="top"/>
    </xf>
    <xf numFmtId="0" fontId="29" fillId="0" borderId="66" xfId="7" applyFont="1" applyBorder="1" applyAlignment="1">
      <alignment horizontal="center" vertical="top"/>
    </xf>
    <xf numFmtId="0" fontId="29" fillId="0" borderId="64" xfId="7" applyFont="1" applyBorder="1" applyAlignment="1">
      <alignment horizontal="center" vertical="top"/>
    </xf>
    <xf numFmtId="0" fontId="29" fillId="0" borderId="65" xfId="7" applyFont="1" applyBorder="1" applyAlignment="1">
      <alignment horizontal="center" vertical="top" wrapText="1"/>
    </xf>
    <xf numFmtId="0" fontId="29" fillId="0" borderId="64" xfId="7" applyFont="1" applyBorder="1" applyAlignment="1">
      <alignment horizontal="center" vertical="top" wrapText="1"/>
    </xf>
    <xf numFmtId="0" fontId="29" fillId="0" borderId="65" xfId="7" applyFont="1" applyBorder="1" applyAlignment="1">
      <alignment horizontal="center" vertical="top"/>
    </xf>
    <xf numFmtId="165" fontId="29" fillId="0" borderId="65" xfId="7" applyNumberFormat="1" applyFont="1" applyBorder="1" applyAlignment="1">
      <alignment horizontal="center" vertical="top"/>
    </xf>
    <xf numFmtId="0" fontId="29" fillId="0" borderId="0" xfId="7" applyFont="1" applyAlignment="1">
      <alignment vertical="center"/>
    </xf>
    <xf numFmtId="0" fontId="29" fillId="0" borderId="0" xfId="7" applyFont="1"/>
    <xf numFmtId="0" fontId="25" fillId="0" borderId="0" xfId="7" applyAlignment="1">
      <alignment horizontal="center"/>
    </xf>
    <xf numFmtId="0" fontId="28" fillId="0" borderId="0" xfId="7" applyFont="1" applyAlignment="1">
      <alignment horizontal="center"/>
    </xf>
    <xf numFmtId="0" fontId="28" fillId="0" borderId="0" xfId="7" applyFont="1"/>
    <xf numFmtId="0" fontId="25" fillId="0" borderId="0" xfId="7" applyAlignment="1">
      <alignment horizontal="left"/>
    </xf>
    <xf numFmtId="0" fontId="25" fillId="0" borderId="0" xfId="7" applyAlignment="1">
      <alignment vertical="center"/>
    </xf>
    <xf numFmtId="0" fontId="32" fillId="0" borderId="0" xfId="7" applyFont="1" applyAlignment="1">
      <alignment vertical="center"/>
    </xf>
    <xf numFmtId="0" fontId="15" fillId="0" borderId="0" xfId="7" applyFont="1" applyAlignment="1">
      <alignment vertical="center"/>
    </xf>
    <xf numFmtId="0" fontId="26" fillId="13" borderId="0" xfId="7" applyFont="1" applyFill="1" applyAlignment="1">
      <alignment horizontal="center" vertical="center"/>
    </xf>
    <xf numFmtId="0" fontId="25" fillId="13" borderId="0" xfId="7" applyFill="1" applyAlignment="1">
      <alignment vertical="center"/>
    </xf>
    <xf numFmtId="0" fontId="32" fillId="13" borderId="0" xfId="7" applyFont="1" applyFill="1" applyAlignment="1">
      <alignment vertical="center"/>
    </xf>
    <xf numFmtId="0" fontId="15" fillId="13" borderId="0" xfId="7" applyFont="1" applyFill="1" applyAlignment="1">
      <alignment vertical="center"/>
    </xf>
    <xf numFmtId="0" fontId="15" fillId="0" borderId="61" xfId="7" applyFont="1" applyBorder="1" applyAlignment="1">
      <alignment vertical="center"/>
    </xf>
    <xf numFmtId="0" fontId="25" fillId="0" borderId="61" xfId="7" applyBorder="1" applyAlignment="1">
      <alignment vertical="center"/>
    </xf>
    <xf numFmtId="0" fontId="15" fillId="0" borderId="0" xfId="7" quotePrefix="1" applyFont="1" applyAlignment="1">
      <alignment vertical="center"/>
    </xf>
    <xf numFmtId="0" fontId="34" fillId="0" borderId="60" xfId="7" applyFont="1" applyBorder="1" applyAlignment="1">
      <alignment horizontal="center" vertical="center" wrapText="1"/>
    </xf>
    <xf numFmtId="0" fontId="28" fillId="0" borderId="0" xfId="7" applyFont="1" applyAlignment="1">
      <alignment vertical="center"/>
    </xf>
    <xf numFmtId="0" fontId="35" fillId="0" borderId="0" xfId="7" applyFont="1" applyAlignment="1">
      <alignment vertical="center"/>
    </xf>
    <xf numFmtId="0" fontId="36" fillId="14" borderId="62" xfId="7" applyFont="1" applyFill="1" applyBorder="1" applyAlignment="1">
      <alignment horizontal="center" vertical="center"/>
    </xf>
    <xf numFmtId="0" fontId="36" fillId="14" borderId="62" xfId="7" applyFont="1" applyFill="1" applyBorder="1" applyAlignment="1">
      <alignment horizontal="center" vertical="center" wrapText="1"/>
    </xf>
    <xf numFmtId="0" fontId="38" fillId="0" borderId="0" xfId="7" applyFont="1" applyAlignment="1">
      <alignment vertical="center"/>
    </xf>
    <xf numFmtId="165" fontId="29" fillId="0" borderId="0" xfId="7" applyNumberFormat="1" applyFont="1" applyAlignment="1">
      <alignment vertical="center"/>
    </xf>
    <xf numFmtId="0" fontId="29" fillId="0" borderId="0" xfId="7" quotePrefix="1" applyFont="1" applyAlignment="1">
      <alignment vertical="center"/>
    </xf>
    <xf numFmtId="166" fontId="29" fillId="0" borderId="0" xfId="7" quotePrefix="1" applyNumberFormat="1" applyFont="1" applyAlignment="1">
      <alignment vertical="center"/>
    </xf>
    <xf numFmtId="166" fontId="29" fillId="0" borderId="0" xfId="7" applyNumberFormat="1" applyFont="1" applyAlignment="1">
      <alignment vertical="center"/>
    </xf>
    <xf numFmtId="0" fontId="37" fillId="0" borderId="70" xfId="7" applyFont="1" applyBorder="1" applyAlignment="1">
      <alignment horizontal="center" vertical="center"/>
    </xf>
    <xf numFmtId="0" fontId="37" fillId="0" borderId="3" xfId="7" applyFont="1" applyBorder="1" applyAlignment="1">
      <alignment horizontal="left" vertical="center" wrapText="1"/>
    </xf>
    <xf numFmtId="0" fontId="37" fillId="0" borderId="3" xfId="7" applyFont="1" applyBorder="1" applyAlignment="1">
      <alignment horizontal="center" vertical="center"/>
    </xf>
    <xf numFmtId="0" fontId="37" fillId="0" borderId="3" xfId="7" applyFont="1" applyBorder="1" applyAlignment="1">
      <alignment horizontal="center" vertical="center" wrapText="1"/>
    </xf>
    <xf numFmtId="2" fontId="37" fillId="0" borderId="71" xfId="7" applyNumberFormat="1" applyFont="1" applyBorder="1" applyAlignment="1">
      <alignment vertical="center"/>
    </xf>
    <xf numFmtId="0" fontId="39" fillId="0" borderId="62" xfId="7" applyFont="1" applyBorder="1" applyAlignment="1">
      <alignment horizontal="center" vertical="center"/>
    </xf>
    <xf numFmtId="0" fontId="41" fillId="0" borderId="67" xfId="7" applyFont="1" applyBorder="1" applyAlignment="1">
      <alignment horizontal="center" vertical="center"/>
    </xf>
    <xf numFmtId="0" fontId="42" fillId="0" borderId="68" xfId="7" applyFont="1" applyBorder="1" applyAlignment="1">
      <alignment vertical="center" shrinkToFit="1"/>
    </xf>
    <xf numFmtId="0" fontId="43" fillId="0" borderId="68" xfId="7" applyFont="1" applyBorder="1" applyAlignment="1">
      <alignment horizontal="center" vertical="center" wrapText="1"/>
    </xf>
    <xf numFmtId="165" fontId="41" fillId="0" borderId="68" xfId="7" applyNumberFormat="1" applyFont="1" applyBorder="1" applyAlignment="1">
      <alignment horizontal="center" vertical="center"/>
    </xf>
    <xf numFmtId="0" fontId="41" fillId="0" borderId="68" xfId="7" applyFont="1" applyBorder="1" applyAlignment="1">
      <alignment horizontal="center" vertical="center"/>
    </xf>
    <xf numFmtId="0" fontId="44" fillId="0" borderId="0" xfId="7" applyFont="1" applyAlignment="1">
      <alignment vertical="center"/>
    </xf>
    <xf numFmtId="0" fontId="45" fillId="0" borderId="0" xfId="7" applyFont="1" applyAlignment="1">
      <alignment vertical="center"/>
    </xf>
    <xf numFmtId="0" fontId="44" fillId="0" borderId="0" xfId="7" quotePrefix="1" applyFont="1" applyAlignment="1">
      <alignment vertical="center"/>
    </xf>
    <xf numFmtId="0" fontId="41" fillId="0" borderId="70" xfId="7" applyFont="1" applyBorder="1" applyAlignment="1">
      <alignment horizontal="center" vertical="center"/>
    </xf>
    <xf numFmtId="0" fontId="42" fillId="0" borderId="6" xfId="7" applyFont="1" applyBorder="1" applyAlignment="1">
      <alignment vertical="center" shrinkToFit="1"/>
    </xf>
    <xf numFmtId="0" fontId="43" fillId="0" borderId="3" xfId="7" applyFont="1" applyBorder="1" applyAlignment="1">
      <alignment horizontal="center" vertical="center" wrapText="1"/>
    </xf>
    <xf numFmtId="165" fontId="41" fillId="0" borderId="3" xfId="7" applyNumberFormat="1" applyFont="1" applyBorder="1" applyAlignment="1">
      <alignment horizontal="center" vertical="center"/>
    </xf>
    <xf numFmtId="0" fontId="41" fillId="0" borderId="3" xfId="7" applyFont="1" applyBorder="1" applyAlignment="1">
      <alignment horizontal="center" vertical="center"/>
    </xf>
    <xf numFmtId="0" fontId="41" fillId="0" borderId="72" xfId="7" applyFont="1" applyBorder="1" applyAlignment="1">
      <alignment horizontal="center" vertical="center"/>
    </xf>
    <xf numFmtId="0" fontId="42" fillId="0" borderId="6" xfId="7" applyFont="1" applyBorder="1" applyAlignment="1">
      <alignment vertical="center" wrapText="1"/>
    </xf>
    <xf numFmtId="0" fontId="43" fillId="0" borderId="6" xfId="7" applyFont="1" applyBorder="1" applyAlignment="1">
      <alignment horizontal="center" vertical="center" wrapText="1"/>
    </xf>
    <xf numFmtId="165" fontId="41" fillId="0" borderId="6" xfId="7" applyNumberFormat="1" applyFont="1" applyBorder="1" applyAlignment="1">
      <alignment horizontal="center" vertical="center"/>
    </xf>
    <xf numFmtId="0" fontId="41" fillId="0" borderId="6" xfId="7" applyFont="1" applyBorder="1" applyAlignment="1">
      <alignment horizontal="center" vertical="center"/>
    </xf>
    <xf numFmtId="0" fontId="41" fillId="0" borderId="74" xfId="7" applyFont="1" applyBorder="1" applyAlignment="1">
      <alignment horizontal="center" vertical="center"/>
    </xf>
    <xf numFmtId="0" fontId="42" fillId="0" borderId="75" xfId="7" applyFont="1" applyBorder="1" applyAlignment="1">
      <alignment vertical="center" wrapText="1"/>
    </xf>
    <xf numFmtId="0" fontId="43" fillId="0" borderId="75" xfId="7" applyFont="1" applyBorder="1" applyAlignment="1">
      <alignment horizontal="center" vertical="center" wrapText="1"/>
    </xf>
    <xf numFmtId="165" fontId="41" fillId="0" borderId="75" xfId="7" applyNumberFormat="1" applyFont="1" applyBorder="1" applyAlignment="1">
      <alignment horizontal="center" vertical="center"/>
    </xf>
    <xf numFmtId="0" fontId="41" fillId="0" borderId="75" xfId="7" applyFont="1" applyBorder="1" applyAlignment="1">
      <alignment horizontal="center" vertical="center"/>
    </xf>
    <xf numFmtId="0" fontId="39" fillId="0" borderId="51" xfId="7" applyFont="1" applyBorder="1" applyAlignment="1">
      <alignment horizontal="center" vertical="center"/>
    </xf>
    <xf numFmtId="0" fontId="30" fillId="0" borderId="53" xfId="7" applyFont="1" applyBorder="1" applyAlignment="1">
      <alignment vertical="center" wrapText="1"/>
    </xf>
    <xf numFmtId="0" fontId="30" fillId="0" borderId="53" xfId="7" applyFont="1" applyBorder="1" applyAlignment="1">
      <alignment horizontal="center" vertical="center" wrapText="1"/>
    </xf>
    <xf numFmtId="165" fontId="39" fillId="0" borderId="53" xfId="7" applyNumberFormat="1" applyFont="1" applyBorder="1" applyAlignment="1">
      <alignment horizontal="center" vertical="center"/>
    </xf>
    <xf numFmtId="0" fontId="39" fillId="0" borderId="53" xfId="7" applyFont="1" applyBorder="1" applyAlignment="1">
      <alignment horizontal="center" vertical="center"/>
    </xf>
    <xf numFmtId="0" fontId="39" fillId="0" borderId="49" xfId="7" applyFont="1" applyBorder="1" applyAlignment="1">
      <alignment horizontal="center" vertical="center"/>
    </xf>
    <xf numFmtId="0" fontId="25" fillId="0" borderId="50" xfId="7" applyBorder="1" applyAlignment="1">
      <alignment vertical="center"/>
    </xf>
    <xf numFmtId="168" fontId="34" fillId="0" borderId="77" xfId="7" applyNumberFormat="1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29" fillId="0" borderId="77" xfId="7" applyFont="1" applyBorder="1" applyAlignment="1">
      <alignment horizontal="center" vertical="top"/>
    </xf>
    <xf numFmtId="0" fontId="29" fillId="0" borderId="78" xfId="7" applyFont="1" applyBorder="1" applyAlignment="1">
      <alignment horizontal="center" vertical="top"/>
    </xf>
    <xf numFmtId="0" fontId="29" fillId="0" borderId="80" xfId="7" applyFont="1" applyBorder="1" applyAlignment="1">
      <alignment horizontal="center" vertical="top" wrapText="1"/>
    </xf>
    <xf numFmtId="0" fontId="29" fillId="0" borderId="78" xfId="7" applyFont="1" applyBorder="1" applyAlignment="1">
      <alignment horizontal="center" vertical="top" wrapText="1"/>
    </xf>
    <xf numFmtId="0" fontId="29" fillId="0" borderId="80" xfId="7" applyFont="1" applyBorder="1" applyAlignment="1">
      <alignment horizontal="center" vertical="top"/>
    </xf>
    <xf numFmtId="165" fontId="29" fillId="0" borderId="80" xfId="7" applyNumberFormat="1" applyFont="1" applyBorder="1" applyAlignment="1">
      <alignment horizontal="center" vertical="top"/>
    </xf>
    <xf numFmtId="0" fontId="47" fillId="0" borderId="0" xfId="7" applyFont="1" applyAlignment="1">
      <alignment vertical="center"/>
    </xf>
    <xf numFmtId="0" fontId="47" fillId="0" borderId="3" xfId="7" applyFont="1" applyBorder="1" applyAlignment="1">
      <alignment horizontal="center" vertical="center"/>
    </xf>
    <xf numFmtId="0" fontId="47" fillId="0" borderId="3" xfId="7" applyFont="1" applyBorder="1" applyAlignment="1">
      <alignment horizontal="center" vertical="center" wrapText="1"/>
    </xf>
    <xf numFmtId="0" fontId="47" fillId="0" borderId="5" xfId="7" applyFont="1" applyBorder="1" applyAlignment="1">
      <alignment vertical="center"/>
    </xf>
    <xf numFmtId="0" fontId="47" fillId="0" borderId="34" xfId="7" applyFont="1" applyBorder="1" applyAlignment="1">
      <alignment vertical="center"/>
    </xf>
    <xf numFmtId="0" fontId="47" fillId="0" borderId="42" xfId="7" applyFont="1" applyBorder="1" applyAlignment="1">
      <alignment vertical="center"/>
    </xf>
    <xf numFmtId="0" fontId="47" fillId="0" borderId="35" xfId="7" applyFont="1" applyBorder="1" applyAlignment="1">
      <alignment vertical="center"/>
    </xf>
    <xf numFmtId="0" fontId="47" fillId="0" borderId="81" xfId="7" applyFont="1" applyBorder="1" applyAlignment="1">
      <alignment horizontal="center" vertical="top"/>
    </xf>
    <xf numFmtId="0" fontId="47" fillId="0" borderId="36" xfId="7" applyFont="1" applyBorder="1" applyAlignment="1">
      <alignment vertical="top"/>
    </xf>
    <xf numFmtId="0" fontId="47" fillId="0" borderId="0" xfId="7" applyFont="1" applyAlignment="1">
      <alignment vertical="top"/>
    </xf>
    <xf numFmtId="0" fontId="47" fillId="0" borderId="37" xfId="7" applyFont="1" applyBorder="1" applyAlignment="1">
      <alignment vertical="top"/>
    </xf>
    <xf numFmtId="0" fontId="47" fillId="0" borderId="81" xfId="7" applyFont="1" applyBorder="1" applyAlignment="1">
      <alignment vertical="center"/>
    </xf>
    <xf numFmtId="167" fontId="48" fillId="0" borderId="36" xfId="7" applyNumberFormat="1" applyFont="1" applyBorder="1" applyAlignment="1">
      <alignment vertical="top"/>
    </xf>
    <xf numFmtId="0" fontId="47" fillId="0" borderId="36" xfId="7" applyFont="1" applyBorder="1" applyAlignment="1">
      <alignment vertical="center"/>
    </xf>
    <xf numFmtId="0" fontId="47" fillId="0" borderId="0" xfId="7" quotePrefix="1" applyFont="1" applyAlignment="1">
      <alignment horizontal="right" vertical="center"/>
    </xf>
    <xf numFmtId="2" fontId="47" fillId="0" borderId="0" xfId="7" applyNumberFormat="1" applyFont="1" applyAlignment="1">
      <alignment horizontal="center" vertical="center"/>
    </xf>
    <xf numFmtId="0" fontId="47" fillId="0" borderId="0" xfId="7" quotePrefix="1" applyFont="1" applyAlignment="1">
      <alignment horizontal="center" vertical="center"/>
    </xf>
    <xf numFmtId="0" fontId="47" fillId="0" borderId="81" xfId="7" applyFont="1" applyBorder="1" applyAlignment="1">
      <alignment horizontal="center" vertical="center"/>
    </xf>
    <xf numFmtId="0" fontId="49" fillId="0" borderId="81" xfId="7" applyFont="1" applyBorder="1" applyAlignment="1">
      <alignment horizontal="center"/>
    </xf>
    <xf numFmtId="0" fontId="47" fillId="0" borderId="38" xfId="7" applyFont="1" applyBorder="1" applyAlignment="1">
      <alignment vertical="center"/>
    </xf>
    <xf numFmtId="0" fontId="47" fillId="0" borderId="41" xfId="7" applyFont="1" applyBorder="1" applyAlignment="1">
      <alignment vertical="center"/>
    </xf>
    <xf numFmtId="0" fontId="47" fillId="0" borderId="41" xfId="7" quotePrefix="1" applyFont="1" applyBorder="1" applyAlignment="1">
      <alignment horizontal="right" vertical="center"/>
    </xf>
    <xf numFmtId="0" fontId="47" fillId="0" borderId="37" xfId="7" applyFont="1" applyBorder="1" applyAlignment="1">
      <alignment vertical="center"/>
    </xf>
    <xf numFmtId="0" fontId="47" fillId="0" borderId="42" xfId="7" quotePrefix="1" applyFont="1" applyBorder="1" applyAlignment="1">
      <alignment horizontal="right" vertical="center"/>
    </xf>
    <xf numFmtId="2" fontId="47" fillId="0" borderId="42" xfId="7" applyNumberFormat="1" applyFont="1" applyBorder="1" applyAlignment="1">
      <alignment horizontal="center" vertical="center"/>
    </xf>
    <xf numFmtId="0" fontId="47" fillId="0" borderId="6" xfId="7" applyFont="1" applyBorder="1" applyAlignment="1">
      <alignment vertical="center"/>
    </xf>
    <xf numFmtId="0" fontId="47" fillId="0" borderId="39" xfId="7" applyFont="1" applyBorder="1" applyAlignment="1">
      <alignment vertical="center"/>
    </xf>
    <xf numFmtId="0" fontId="47" fillId="0" borderId="0" xfId="7" quotePrefix="1" applyFont="1" applyAlignment="1">
      <alignment vertical="center"/>
    </xf>
    <xf numFmtId="2" fontId="50" fillId="0" borderId="0" xfId="7" quotePrefix="1" applyNumberFormat="1" applyFont="1" applyAlignment="1">
      <alignment horizontal="left" vertical="center"/>
    </xf>
    <xf numFmtId="2" fontId="47" fillId="0" borderId="0" xfId="7" applyNumberFormat="1" applyFont="1" applyAlignment="1">
      <alignment vertical="center"/>
    </xf>
    <xf numFmtId="0" fontId="51" fillId="0" borderId="81" xfId="7" applyFont="1" applyBorder="1" applyAlignment="1">
      <alignment horizontal="center" vertical="top"/>
    </xf>
    <xf numFmtId="0" fontId="37" fillId="0" borderId="67" xfId="7" applyFont="1" applyBorder="1" applyAlignment="1">
      <alignment horizontal="center" vertical="top"/>
    </xf>
    <xf numFmtId="0" fontId="37" fillId="0" borderId="68" xfId="7" applyFont="1" applyBorder="1" applyAlignment="1">
      <alignment horizontal="left" vertical="top" wrapText="1"/>
    </xf>
    <xf numFmtId="0" fontId="37" fillId="0" borderId="68" xfId="7" applyFont="1" applyBorder="1" applyAlignment="1">
      <alignment horizontal="center" vertical="top"/>
    </xf>
    <xf numFmtId="0" fontId="37" fillId="0" borderId="68" xfId="7" applyFont="1" applyBorder="1" applyAlignment="1">
      <alignment horizontal="center" vertical="top" wrapText="1"/>
    </xf>
    <xf numFmtId="2" fontId="37" fillId="0" borderId="69" xfId="7" applyNumberFormat="1" applyFont="1" applyBorder="1" applyAlignment="1">
      <alignment vertical="top"/>
    </xf>
    <xf numFmtId="0" fontId="29" fillId="0" borderId="0" xfId="7" applyFont="1" applyAlignment="1">
      <alignment vertical="top"/>
    </xf>
    <xf numFmtId="0" fontId="38" fillId="0" borderId="0" xfId="7" applyFont="1" applyAlignment="1">
      <alignment vertical="top"/>
    </xf>
    <xf numFmtId="165" fontId="29" fillId="0" borderId="0" xfId="7" applyNumberFormat="1" applyFont="1" applyAlignment="1">
      <alignment vertical="top"/>
    </xf>
    <xf numFmtId="0" fontId="29" fillId="0" borderId="0" xfId="7" quotePrefix="1" applyFont="1" applyAlignment="1">
      <alignment vertical="top"/>
    </xf>
    <xf numFmtId="0" fontId="15" fillId="0" borderId="0" xfId="7" applyFont="1" applyAlignment="1">
      <alignment vertical="top"/>
    </xf>
    <xf numFmtId="166" fontId="29" fillId="0" borderId="0" xfId="7" quotePrefix="1" applyNumberFormat="1" applyFont="1" applyAlignment="1">
      <alignment vertical="top"/>
    </xf>
    <xf numFmtId="166" fontId="29" fillId="0" borderId="0" xfId="7" applyNumberFormat="1" applyFont="1" applyAlignment="1">
      <alignment vertical="top"/>
    </xf>
    <xf numFmtId="0" fontId="15" fillId="0" borderId="0" xfId="7" quotePrefix="1" applyFont="1" applyAlignment="1">
      <alignment vertical="top"/>
    </xf>
    <xf numFmtId="0" fontId="37" fillId="0" borderId="70" xfId="7" applyFont="1" applyBorder="1" applyAlignment="1">
      <alignment horizontal="center" vertical="top"/>
    </xf>
    <xf numFmtId="0" fontId="37" fillId="0" borderId="3" xfId="7" applyFont="1" applyBorder="1" applyAlignment="1">
      <alignment horizontal="left" vertical="top" wrapText="1"/>
    </xf>
    <xf numFmtId="0" fontId="37" fillId="0" borderId="3" xfId="7" applyFont="1" applyBorder="1" applyAlignment="1">
      <alignment horizontal="center" vertical="top"/>
    </xf>
    <xf numFmtId="0" fontId="37" fillId="0" borderId="3" xfId="7" applyFont="1" applyBorder="1" applyAlignment="1">
      <alignment horizontal="center" vertical="top" wrapText="1"/>
    </xf>
    <xf numFmtId="2" fontId="37" fillId="0" borderId="71" xfId="7" applyNumberFormat="1" applyFont="1" applyBorder="1" applyAlignment="1">
      <alignment vertical="top"/>
    </xf>
    <xf numFmtId="167" fontId="28" fillId="0" borderId="63" xfId="7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21" fillId="9" borderId="10" xfId="0" applyFont="1" applyFill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7" xfId="0" applyFont="1" applyBorder="1" applyAlignment="1">
      <alignment horizontal="center" vertical="top" wrapText="1"/>
    </xf>
    <xf numFmtId="0" fontId="21" fillId="10" borderId="10" xfId="0" applyFont="1" applyFill="1" applyBorder="1" applyAlignment="1">
      <alignment horizontal="center" vertical="top" wrapText="1"/>
    </xf>
    <xf numFmtId="0" fontId="21" fillId="11" borderId="10" xfId="0" applyFont="1" applyFill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165" fontId="37" fillId="0" borderId="82" xfId="7" applyNumberFormat="1" applyFont="1" applyBorder="1" applyAlignment="1">
      <alignment horizontal="center" vertical="top"/>
    </xf>
    <xf numFmtId="165" fontId="37" fillId="0" borderId="1" xfId="7" applyNumberFormat="1" applyFont="1" applyBorder="1" applyAlignment="1">
      <alignment horizontal="center" vertical="center"/>
    </xf>
    <xf numFmtId="165" fontId="37" fillId="0" borderId="1" xfId="7" applyNumberFormat="1" applyFont="1" applyBorder="1" applyAlignment="1">
      <alignment horizontal="center" vertical="top"/>
    </xf>
    <xf numFmtId="2" fontId="37" fillId="0" borderId="68" xfId="7" applyNumberFormat="1" applyFont="1" applyBorder="1" applyAlignment="1">
      <alignment vertical="top"/>
    </xf>
    <xf numFmtId="2" fontId="37" fillId="0" borderId="3" xfId="7" applyNumberFormat="1" applyFont="1" applyBorder="1" applyAlignment="1">
      <alignment vertical="center"/>
    </xf>
    <xf numFmtId="2" fontId="37" fillId="0" borderId="3" xfId="7" applyNumberFormat="1" applyFont="1" applyBorder="1" applyAlignment="1">
      <alignment vertical="top"/>
    </xf>
    <xf numFmtId="2" fontId="37" fillId="0" borderId="75" xfId="7" applyNumberFormat="1" applyFont="1" applyBorder="1" applyAlignment="1">
      <alignment vertical="center"/>
    </xf>
    <xf numFmtId="2" fontId="37" fillId="0" borderId="76" xfId="7" applyNumberFormat="1" applyFont="1" applyBorder="1" applyAlignment="1">
      <alignment vertical="center"/>
    </xf>
    <xf numFmtId="0" fontId="40" fillId="0" borderId="43" xfId="7" applyFont="1" applyBorder="1" applyAlignment="1">
      <alignment vertical="center" wrapText="1"/>
    </xf>
    <xf numFmtId="0" fontId="30" fillId="0" borderId="44" xfId="7" applyFont="1" applyBorder="1" applyAlignment="1">
      <alignment vertical="center" wrapText="1"/>
    </xf>
    <xf numFmtId="165" fontId="39" fillId="0" borderId="44" xfId="7" applyNumberFormat="1" applyFont="1" applyBorder="1" applyAlignment="1">
      <alignment horizontal="center" vertical="center"/>
    </xf>
    <xf numFmtId="0" fontId="39" fillId="0" borderId="44" xfId="7" applyFont="1" applyBorder="1" applyAlignment="1">
      <alignment horizontal="center" vertical="center"/>
    </xf>
    <xf numFmtId="0" fontId="25" fillId="0" borderId="45" xfId="7" applyBorder="1" applyAlignment="1">
      <alignment vertical="center"/>
    </xf>
    <xf numFmtId="0" fontId="21" fillId="0" borderId="0" xfId="2" applyFont="1" applyBorder="1" applyAlignment="1">
      <alignment horizontal="left" vertical="top" wrapText="1"/>
    </xf>
    <xf numFmtId="0" fontId="2" fillId="4" borderId="3" xfId="2" applyFont="1" applyFill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9" fillId="0" borderId="3" xfId="2" applyFont="1" applyBorder="1" applyAlignment="1">
      <alignment horizontal="center" vertical="top"/>
    </xf>
    <xf numFmtId="0" fontId="2" fillId="8" borderId="3" xfId="2" quotePrefix="1" applyFont="1" applyFill="1" applyBorder="1" applyAlignment="1">
      <alignment vertical="top"/>
    </xf>
    <xf numFmtId="0" fontId="2" fillId="0" borderId="2" xfId="0" applyFont="1" applyBorder="1" applyAlignment="1">
      <alignment horizontal="left" vertical="center" shrinkToFit="1"/>
    </xf>
    <xf numFmtId="0" fontId="2" fillId="0" borderId="2" xfId="0" quotePrefix="1" applyFont="1" applyBorder="1" applyAlignment="1">
      <alignment horizontal="left" vertical="center" shrinkToFit="1"/>
    </xf>
    <xf numFmtId="0" fontId="21" fillId="0" borderId="24" xfId="0" applyFont="1" applyBorder="1" applyAlignment="1">
      <alignment vertical="top" wrapText="1"/>
    </xf>
    <xf numFmtId="0" fontId="53" fillId="0" borderId="0" xfId="0" applyFont="1" applyAlignment="1">
      <alignment horizontal="center" wrapText="1" readingOrder="1"/>
    </xf>
    <xf numFmtId="0" fontId="54" fillId="0" borderId="0" xfId="0" applyFont="1" applyAlignment="1">
      <alignment horizontal="center" wrapText="1" readingOrder="1"/>
    </xf>
    <xf numFmtId="0" fontId="1" fillId="0" borderId="0" xfId="8"/>
    <xf numFmtId="2" fontId="52" fillId="0" borderId="0" xfId="8" applyNumberFormat="1" applyFont="1"/>
    <xf numFmtId="0" fontId="55" fillId="0" borderId="0" xfId="8" applyFont="1"/>
    <xf numFmtId="2" fontId="56" fillId="0" borderId="0" xfId="0" applyNumberFormat="1" applyFont="1" applyAlignment="1">
      <alignment horizontal="center" vertical="center" wrapText="1" readingOrder="1"/>
    </xf>
    <xf numFmtId="0" fontId="57" fillId="0" borderId="0" xfId="8" applyFont="1"/>
    <xf numFmtId="2" fontId="58" fillId="0" borderId="0" xfId="8" applyNumberFormat="1" applyFont="1"/>
    <xf numFmtId="0" fontId="59" fillId="0" borderId="86" xfId="8" applyFont="1" applyBorder="1" applyAlignment="1">
      <alignment vertical="center"/>
    </xf>
    <xf numFmtId="0" fontId="58" fillId="0" borderId="0" xfId="8" applyFont="1"/>
    <xf numFmtId="0" fontId="61" fillId="0" borderId="41" xfId="8" quotePrefix="1" applyFont="1" applyBorder="1" applyAlignment="1">
      <alignment horizontal="center"/>
    </xf>
    <xf numFmtId="2" fontId="62" fillId="0" borderId="41" xfId="8" quotePrefix="1" applyNumberFormat="1" applyFont="1" applyBorder="1"/>
    <xf numFmtId="0" fontId="63" fillId="15" borderId="3" xfId="8" applyFont="1" applyFill="1" applyBorder="1" applyAlignment="1">
      <alignment horizontal="center" vertical="center"/>
    </xf>
    <xf numFmtId="2" fontId="64" fillId="15" borderId="3" xfId="8" applyNumberFormat="1" applyFont="1" applyFill="1" applyBorder="1" applyAlignment="1">
      <alignment horizontal="center" vertical="center"/>
    </xf>
    <xf numFmtId="0" fontId="52" fillId="0" borderId="0" xfId="8" applyFont="1"/>
    <xf numFmtId="0" fontId="57" fillId="16" borderId="3" xfId="8" quotePrefix="1" applyFont="1" applyFill="1" applyBorder="1" applyAlignment="1">
      <alignment horizontal="center" vertical="center"/>
    </xf>
    <xf numFmtId="0" fontId="65" fillId="16" borderId="1" xfId="8" quotePrefix="1" applyFont="1" applyFill="1" applyBorder="1" applyAlignment="1">
      <alignment vertical="center"/>
    </xf>
    <xf numFmtId="0" fontId="65" fillId="16" borderId="4" xfId="8" applyFont="1" applyFill="1" applyBorder="1" applyAlignment="1">
      <alignment vertical="center"/>
    </xf>
    <xf numFmtId="0" fontId="65" fillId="16" borderId="2" xfId="8" applyFont="1" applyFill="1" applyBorder="1" applyAlignment="1">
      <alignment vertical="center"/>
    </xf>
    <xf numFmtId="2" fontId="58" fillId="16" borderId="3" xfId="8" applyNumberFormat="1" applyFont="1" applyFill="1" applyBorder="1"/>
    <xf numFmtId="0" fontId="12" fillId="0" borderId="0" xfId="8" applyFont="1"/>
    <xf numFmtId="0" fontId="65" fillId="16" borderId="3" xfId="8" quotePrefix="1" applyFont="1" applyFill="1" applyBorder="1" applyAlignment="1">
      <alignment horizontal="center" vertical="center"/>
    </xf>
    <xf numFmtId="2" fontId="66" fillId="16" borderId="3" xfId="8" applyNumberFormat="1" applyFont="1" applyFill="1" applyBorder="1" applyAlignment="1">
      <alignment vertical="center"/>
    </xf>
    <xf numFmtId="0" fontId="67" fillId="0" borderId="0" xfId="8" applyFont="1"/>
    <xf numFmtId="2" fontId="66" fillId="16" borderId="6" xfId="8" applyNumberFormat="1" applyFont="1" applyFill="1" applyBorder="1" applyAlignment="1">
      <alignment vertical="center"/>
    </xf>
    <xf numFmtId="0" fontId="65" fillId="17" borderId="3" xfId="8" quotePrefix="1" applyFont="1" applyFill="1" applyBorder="1" applyAlignment="1">
      <alignment horizontal="center" vertical="center"/>
    </xf>
    <xf numFmtId="0" fontId="65" fillId="17" borderId="1" xfId="8" applyFont="1" applyFill="1" applyBorder="1" applyAlignment="1">
      <alignment vertical="center"/>
    </xf>
    <xf numFmtId="0" fontId="65" fillId="17" borderId="4" xfId="8" applyFont="1" applyFill="1" applyBorder="1" applyAlignment="1">
      <alignment vertical="center"/>
    </xf>
    <xf numFmtId="0" fontId="65" fillId="17" borderId="2" xfId="8" applyFont="1" applyFill="1" applyBorder="1" applyAlignment="1">
      <alignment vertical="center"/>
    </xf>
    <xf numFmtId="2" fontId="66" fillId="17" borderId="3" xfId="8" applyNumberFormat="1" applyFont="1" applyFill="1" applyBorder="1" applyAlignment="1">
      <alignment vertical="center"/>
    </xf>
    <xf numFmtId="2" fontId="55" fillId="0" borderId="0" xfId="8" applyNumberFormat="1" applyFont="1"/>
    <xf numFmtId="0" fontId="65" fillId="17" borderId="3" xfId="8" applyFont="1" applyFill="1" applyBorder="1" applyAlignment="1">
      <alignment horizontal="center" vertical="center"/>
    </xf>
    <xf numFmtId="0" fontId="65" fillId="0" borderId="3" xfId="8" quotePrefix="1" applyFont="1" applyBorder="1" applyAlignment="1">
      <alignment horizontal="center" vertical="center"/>
    </xf>
    <xf numFmtId="2" fontId="66" fillId="0" borderId="3" xfId="8" applyNumberFormat="1" applyFont="1" applyBorder="1" applyAlignment="1">
      <alignment vertical="center"/>
    </xf>
    <xf numFmtId="0" fontId="68" fillId="0" borderId="0" xfId="8" applyFont="1" applyAlignment="1">
      <alignment horizontal="left" indent="1"/>
    </xf>
    <xf numFmtId="0" fontId="66" fillId="0" borderId="3" xfId="8" quotePrefix="1" applyFont="1" applyBorder="1" applyAlignment="1">
      <alignment horizontal="center" vertical="center"/>
    </xf>
    <xf numFmtId="0" fontId="66" fillId="0" borderId="1" xfId="8" applyFont="1" applyBorder="1" applyAlignment="1">
      <alignment vertical="center"/>
    </xf>
    <xf numFmtId="0" fontId="65" fillId="0" borderId="4" xfId="8" applyFont="1" applyBorder="1" applyAlignment="1">
      <alignment vertical="center"/>
    </xf>
    <xf numFmtId="0" fontId="65" fillId="0" borderId="2" xfId="8" applyFont="1" applyBorder="1" applyAlignment="1">
      <alignment vertical="center"/>
    </xf>
    <xf numFmtId="0" fontId="65" fillId="0" borderId="3" xfId="8" applyFont="1" applyBorder="1" applyAlignment="1">
      <alignment horizontal="center" vertical="center"/>
    </xf>
    <xf numFmtId="0" fontId="65" fillId="0" borderId="1" xfId="8" applyFont="1" applyBorder="1" applyAlignment="1">
      <alignment vertical="center"/>
    </xf>
    <xf numFmtId="0" fontId="65" fillId="18" borderId="3" xfId="8" quotePrefix="1" applyFont="1" applyFill="1" applyBorder="1" applyAlignment="1">
      <alignment horizontal="center" vertical="center"/>
    </xf>
    <xf numFmtId="0" fontId="65" fillId="18" borderId="1" xfId="8" applyFont="1" applyFill="1" applyBorder="1" applyAlignment="1">
      <alignment vertical="center"/>
    </xf>
    <xf numFmtId="0" fontId="65" fillId="18" borderId="4" xfId="8" applyFont="1" applyFill="1" applyBorder="1" applyAlignment="1">
      <alignment vertical="center"/>
    </xf>
    <xf numFmtId="0" fontId="65" fillId="18" borderId="2" xfId="8" applyFont="1" applyFill="1" applyBorder="1" applyAlignment="1">
      <alignment vertical="center"/>
    </xf>
    <xf numFmtId="2" fontId="66" fillId="18" borderId="3" xfId="8" applyNumberFormat="1" applyFont="1" applyFill="1" applyBorder="1" applyAlignment="1">
      <alignment vertical="center"/>
    </xf>
    <xf numFmtId="0" fontId="68" fillId="0" borderId="0" xfId="8" applyFont="1"/>
    <xf numFmtId="0" fontId="65" fillId="19" borderId="3" xfId="8" quotePrefix="1" applyFont="1" applyFill="1" applyBorder="1" applyAlignment="1">
      <alignment horizontal="center" vertical="center"/>
    </xf>
    <xf numFmtId="0" fontId="65" fillId="19" borderId="1" xfId="8" applyFont="1" applyFill="1" applyBorder="1" applyAlignment="1">
      <alignment vertical="center"/>
    </xf>
    <xf numFmtId="0" fontId="65" fillId="19" borderId="4" xfId="8" applyFont="1" applyFill="1" applyBorder="1" applyAlignment="1">
      <alignment vertical="center"/>
    </xf>
    <xf numFmtId="0" fontId="65" fillId="19" borderId="2" xfId="8" applyFont="1" applyFill="1" applyBorder="1" applyAlignment="1">
      <alignment vertical="center"/>
    </xf>
    <xf numFmtId="2" fontId="66" fillId="19" borderId="3" xfId="8" applyNumberFormat="1" applyFont="1" applyFill="1" applyBorder="1" applyAlignment="1">
      <alignment vertical="center"/>
    </xf>
    <xf numFmtId="0" fontId="52" fillId="0" borderId="0" xfId="8" applyFont="1" applyAlignment="1">
      <alignment horizontal="left"/>
    </xf>
    <xf numFmtId="0" fontId="65" fillId="19" borderId="2" xfId="8" applyFont="1" applyFill="1" applyBorder="1" applyAlignment="1">
      <alignment horizontal="justify" vertical="center"/>
    </xf>
    <xf numFmtId="0" fontId="1" fillId="0" borderId="0" xfId="8" applyAlignment="1">
      <alignment wrapText="1"/>
    </xf>
    <xf numFmtId="0" fontId="69" fillId="19" borderId="1" xfId="8" applyFont="1" applyFill="1" applyBorder="1" applyAlignment="1">
      <alignment vertical="center"/>
    </xf>
    <xf numFmtId="0" fontId="69" fillId="19" borderId="4" xfId="8" applyFont="1" applyFill="1" applyBorder="1" applyAlignment="1">
      <alignment vertical="center"/>
    </xf>
    <xf numFmtId="0" fontId="69" fillId="16" borderId="1" xfId="8" applyFont="1" applyFill="1" applyBorder="1" applyAlignment="1">
      <alignment vertical="center"/>
    </xf>
    <xf numFmtId="0" fontId="69" fillId="16" borderId="4" xfId="8" applyFont="1" applyFill="1" applyBorder="1" applyAlignment="1">
      <alignment vertical="center"/>
    </xf>
    <xf numFmtId="0" fontId="68" fillId="0" borderId="0" xfId="8" applyFont="1" applyAlignment="1">
      <alignment horizontal="left" indent="2"/>
    </xf>
    <xf numFmtId="0" fontId="52" fillId="0" borderId="3" xfId="8" applyFont="1" applyBorder="1"/>
    <xf numFmtId="0" fontId="57" fillId="0" borderId="0" xfId="8" applyFont="1" applyAlignment="1">
      <alignment horizontal="right"/>
    </xf>
    <xf numFmtId="0" fontId="8" fillId="0" borderId="0" xfId="8" applyFont="1" applyAlignment="1">
      <alignment horizontal="center"/>
    </xf>
    <xf numFmtId="0" fontId="9" fillId="0" borderId="0" xfId="2" applyAlignment="1">
      <alignment horizontal="center" vertical="top"/>
    </xf>
    <xf numFmtId="0" fontId="57" fillId="0" borderId="0" xfId="2" applyFont="1" applyAlignment="1">
      <alignment vertical="top"/>
    </xf>
    <xf numFmtId="0" fontId="9" fillId="0" borderId="0" xfId="2" applyAlignment="1">
      <alignment vertical="top"/>
    </xf>
    <xf numFmtId="0" fontId="70" fillId="0" borderId="0" xfId="2" applyFont="1" applyAlignment="1">
      <alignment vertical="top"/>
    </xf>
    <xf numFmtId="0" fontId="21" fillId="0" borderId="0" xfId="2" applyFont="1" applyAlignment="1">
      <alignment vertical="top"/>
    </xf>
    <xf numFmtId="0" fontId="21" fillId="0" borderId="0" xfId="2" applyFont="1" applyAlignment="1">
      <alignment horizontal="left" vertical="top" wrapText="1"/>
    </xf>
    <xf numFmtId="0" fontId="9" fillId="0" borderId="14" xfId="2" applyBorder="1" applyAlignment="1">
      <alignment vertical="top"/>
    </xf>
    <xf numFmtId="0" fontId="9" fillId="0" borderId="12" xfId="2" applyBorder="1" applyAlignment="1">
      <alignment vertical="top"/>
    </xf>
    <xf numFmtId="0" fontId="9" fillId="0" borderId="11" xfId="2" applyBorder="1" applyAlignment="1">
      <alignment vertical="top"/>
    </xf>
    <xf numFmtId="0" fontId="9" fillId="0" borderId="8" xfId="2" applyBorder="1" applyAlignment="1">
      <alignment vertical="top"/>
    </xf>
    <xf numFmtId="0" fontId="9" fillId="0" borderId="9" xfId="2" applyBorder="1" applyAlignment="1">
      <alignment vertical="top"/>
    </xf>
    <xf numFmtId="0" fontId="9" fillId="0" borderId="7" xfId="2" applyBorder="1" applyAlignment="1">
      <alignment vertical="top"/>
    </xf>
    <xf numFmtId="0" fontId="9" fillId="0" borderId="8" xfId="2" applyBorder="1" applyAlignment="1">
      <alignment horizontal="left" vertical="top" wrapText="1"/>
    </xf>
    <xf numFmtId="0" fontId="9" fillId="2" borderId="10" xfId="2" applyFill="1" applyBorder="1" applyAlignment="1">
      <alignment horizontal="center" vertical="center"/>
    </xf>
    <xf numFmtId="0" fontId="57" fillId="0" borderId="0" xfId="2" applyFont="1" applyAlignment="1">
      <alignment vertical="center"/>
    </xf>
    <xf numFmtId="0" fontId="9" fillId="3" borderId="10" xfId="2" quotePrefix="1" applyFill="1" applyBorder="1" applyAlignment="1">
      <alignment horizontal="center" vertical="top"/>
    </xf>
    <xf numFmtId="0" fontId="9" fillId="3" borderId="10" xfId="2" quotePrefix="1" applyFill="1" applyBorder="1" applyAlignment="1">
      <alignment horizontal="center" vertical="top" wrapText="1"/>
    </xf>
    <xf numFmtId="0" fontId="9" fillId="3" borderId="8" xfId="2" applyFill="1" applyBorder="1" applyAlignment="1">
      <alignment vertical="top"/>
    </xf>
    <xf numFmtId="0" fontId="2" fillId="0" borderId="3" xfId="2" applyFont="1" applyBorder="1" applyAlignment="1">
      <alignment horizontal="center" vertical="top"/>
    </xf>
    <xf numFmtId="0" fontId="9" fillId="0" borderId="0" xfId="2"/>
    <xf numFmtId="0" fontId="21" fillId="0" borderId="0" xfId="2" applyFont="1" applyAlignment="1">
      <alignment vertical="top" wrapText="1"/>
    </xf>
    <xf numFmtId="0" fontId="24" fillId="0" borderId="0" xfId="2" applyFont="1" applyAlignment="1">
      <alignment vertical="top" wrapText="1"/>
    </xf>
    <xf numFmtId="0" fontId="21" fillId="0" borderId="3" xfId="2" applyFont="1" applyBorder="1" applyAlignment="1">
      <alignment vertical="top" wrapText="1"/>
    </xf>
    <xf numFmtId="0" fontId="21" fillId="0" borderId="3" xfId="2" applyFont="1" applyBorder="1" applyAlignment="1">
      <alignment horizontal="center" vertical="top" wrapText="1"/>
    </xf>
    <xf numFmtId="2" fontId="21" fillId="0" borderId="3" xfId="2" applyNumberFormat="1" applyFont="1" applyBorder="1" applyAlignment="1">
      <alignment horizontal="left" vertical="top" wrapText="1"/>
    </xf>
    <xf numFmtId="1" fontId="21" fillId="0" borderId="3" xfId="2" applyNumberFormat="1" applyFont="1" applyBorder="1" applyAlignment="1">
      <alignment horizontal="left" vertical="top" wrapText="1"/>
    </xf>
    <xf numFmtId="0" fontId="21" fillId="0" borderId="3" xfId="2" applyFont="1" applyBorder="1" applyAlignment="1">
      <alignment horizontal="left" vertical="top" wrapText="1"/>
    </xf>
    <xf numFmtId="0" fontId="9" fillId="0" borderId="37" xfId="2" applyBorder="1" applyAlignment="1">
      <alignment horizontal="center"/>
    </xf>
    <xf numFmtId="0" fontId="9" fillId="0" borderId="39" xfId="2" applyBorder="1" applyAlignment="1">
      <alignment horizontal="center"/>
    </xf>
    <xf numFmtId="2" fontId="71" fillId="0" borderId="65" xfId="7" applyNumberFormat="1" applyFont="1" applyBorder="1" applyAlignment="1">
      <alignment horizontal="center" vertical="top" wrapText="1"/>
    </xf>
    <xf numFmtId="2" fontId="29" fillId="0" borderId="66" xfId="7" applyNumberFormat="1" applyFont="1" applyBorder="1" applyAlignment="1">
      <alignment horizontal="center" vertical="top"/>
    </xf>
    <xf numFmtId="2" fontId="29" fillId="0" borderId="77" xfId="7" applyNumberFormat="1" applyFont="1" applyBorder="1" applyAlignment="1">
      <alignment horizontal="center" vertical="top"/>
    </xf>
    <xf numFmtId="2" fontId="37" fillId="0" borderId="68" xfId="7" applyNumberFormat="1" applyFont="1" applyBorder="1" applyAlignment="1">
      <alignment horizontal="center" vertical="top"/>
    </xf>
    <xf numFmtId="2" fontId="37" fillId="0" borderId="3" xfId="7" applyNumberFormat="1" applyFont="1" applyBorder="1" applyAlignment="1">
      <alignment horizontal="center" vertical="center"/>
    </xf>
    <xf numFmtId="0" fontId="72" fillId="20" borderId="0" xfId="9" applyFill="1"/>
    <xf numFmtId="0" fontId="72" fillId="0" borderId="0" xfId="9"/>
    <xf numFmtId="0" fontId="9" fillId="0" borderId="10" xfId="2" applyFill="1" applyBorder="1" applyAlignment="1">
      <alignment horizontal="center" vertical="top"/>
    </xf>
    <xf numFmtId="0" fontId="9" fillId="0" borderId="7" xfId="2" applyFill="1" applyBorder="1" applyAlignment="1">
      <alignment horizontal="left" vertical="top" wrapText="1"/>
    </xf>
    <xf numFmtId="0" fontId="9" fillId="0" borderId="10" xfId="2" applyFill="1" applyBorder="1" applyAlignment="1">
      <alignment horizontal="left" vertical="top" wrapText="1"/>
    </xf>
    <xf numFmtId="0" fontId="9" fillId="0" borderId="8" xfId="2" applyFill="1" applyBorder="1" applyAlignment="1">
      <alignment vertical="top"/>
    </xf>
    <xf numFmtId="0" fontId="9" fillId="0" borderId="17" xfId="2" applyFill="1" applyBorder="1" applyAlignment="1">
      <alignment horizontal="center" vertical="top"/>
    </xf>
    <xf numFmtId="0" fontId="9" fillId="0" borderId="13" xfId="2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5" fillId="3" borderId="22" xfId="0" quotePrefix="1" applyFont="1" applyFill="1" applyBorder="1" applyAlignment="1">
      <alignment horizontal="center"/>
    </xf>
    <xf numFmtId="0" fontId="5" fillId="3" borderId="23" xfId="0" quotePrefix="1" applyFont="1" applyFill="1" applyBorder="1" applyAlignment="1">
      <alignment horizontal="center"/>
    </xf>
    <xf numFmtId="0" fontId="3" fillId="8" borderId="3" xfId="0" quotePrefix="1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Font="1" applyAlignment="1"/>
    <xf numFmtId="0" fontId="5" fillId="0" borderId="8" xfId="0" applyFont="1" applyBorder="1" applyAlignment="1">
      <alignment horizontal="center"/>
    </xf>
    <xf numFmtId="0" fontId="2" fillId="0" borderId="8" xfId="0" applyFont="1" applyBorder="1"/>
    <xf numFmtId="0" fontId="5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8" fillId="0" borderId="0" xfId="5" applyFont="1" applyAlignment="1">
      <alignment horizontal="left" vertical="center"/>
    </xf>
    <xf numFmtId="0" fontId="18" fillId="0" borderId="30" xfId="5" applyFont="1" applyBorder="1" applyAlignment="1">
      <alignment horizontal="left" vertical="center"/>
    </xf>
    <xf numFmtId="0" fontId="74" fillId="0" borderId="29" xfId="10" applyFont="1" applyBorder="1" applyAlignment="1">
      <alignment horizontal="center" vertical="center"/>
    </xf>
    <xf numFmtId="0" fontId="74" fillId="0" borderId="0" xfId="10" applyFont="1" applyAlignment="1">
      <alignment horizontal="center" vertical="center"/>
    </xf>
    <xf numFmtId="0" fontId="74" fillId="0" borderId="30" xfId="10" applyFont="1" applyBorder="1" applyAlignment="1">
      <alignment horizontal="center" vertical="center"/>
    </xf>
    <xf numFmtId="0" fontId="16" fillId="0" borderId="29" xfId="5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30" xfId="5" applyFont="1" applyBorder="1" applyAlignment="1">
      <alignment horizontal="center" vertical="center"/>
    </xf>
    <xf numFmtId="0" fontId="17" fillId="0" borderId="29" xfId="5" applyFont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17" fillId="0" borderId="30" xfId="5" applyFont="1" applyBorder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19" fillId="0" borderId="30" xfId="5" applyFont="1" applyBorder="1" applyAlignment="1">
      <alignment horizontal="left" vertical="center"/>
    </xf>
    <xf numFmtId="0" fontId="21" fillId="11" borderId="7" xfId="0" applyFont="1" applyFill="1" applyBorder="1" applyAlignment="1">
      <alignment vertical="top" wrapText="1"/>
    </xf>
    <xf numFmtId="0" fontId="21" fillId="11" borderId="9" xfId="0" applyFont="1" applyFill="1" applyBorder="1" applyAlignment="1">
      <alignment vertical="top" wrapText="1"/>
    </xf>
    <xf numFmtId="0" fontId="11" fillId="0" borderId="0" xfId="10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1" fillId="9" borderId="10" xfId="0" applyFont="1" applyFill="1" applyBorder="1" applyAlignment="1">
      <alignment vertical="top" wrapText="1"/>
    </xf>
    <xf numFmtId="0" fontId="21" fillId="10" borderId="7" xfId="0" applyFont="1" applyFill="1" applyBorder="1" applyAlignment="1">
      <alignment vertical="top" wrapText="1"/>
    </xf>
    <xf numFmtId="0" fontId="21" fillId="10" borderId="9" xfId="0" applyFont="1" applyFill="1" applyBorder="1" applyAlignment="1">
      <alignment vertical="top" wrapText="1"/>
    </xf>
    <xf numFmtId="0" fontId="75" fillId="0" borderId="0" xfId="10" applyFont="1" applyAlignment="1">
      <alignment horizontal="center"/>
    </xf>
    <xf numFmtId="0" fontId="27" fillId="0" borderId="0" xfId="7" applyFont="1" applyAlignment="1">
      <alignment horizontal="center"/>
    </xf>
    <xf numFmtId="0" fontId="28" fillId="0" borderId="43" xfId="7" applyFont="1" applyBorder="1" applyAlignment="1">
      <alignment horizontal="left"/>
    </xf>
    <xf numFmtId="0" fontId="28" fillId="0" borderId="44" xfId="7" applyFont="1" applyBorder="1" applyAlignment="1">
      <alignment horizontal="left"/>
    </xf>
    <xf numFmtId="0" fontId="28" fillId="0" borderId="45" xfId="7" applyFont="1" applyBorder="1" applyAlignment="1">
      <alignment horizontal="left"/>
    </xf>
    <xf numFmtId="0" fontId="29" fillId="0" borderId="48" xfId="7" applyFont="1" applyBorder="1" applyAlignment="1">
      <alignment horizontal="left"/>
    </xf>
    <xf numFmtId="0" fontId="29" fillId="0" borderId="49" xfId="7" applyFont="1" applyBorder="1" applyAlignment="1">
      <alignment horizontal="left"/>
    </xf>
    <xf numFmtId="0" fontId="29" fillId="0" borderId="51" xfId="7" applyFont="1" applyBorder="1" applyAlignment="1">
      <alignment horizontal="left"/>
    </xf>
    <xf numFmtId="0" fontId="29" fillId="0" borderId="52" xfId="7" applyFont="1" applyBorder="1" applyAlignment="1">
      <alignment horizontal="left"/>
    </xf>
    <xf numFmtId="0" fontId="29" fillId="0" borderId="53" xfId="7" applyFont="1" applyBorder="1" applyAlignment="1">
      <alignment horizontal="left"/>
    </xf>
    <xf numFmtId="0" fontId="29" fillId="0" borderId="36" xfId="7" applyFont="1" applyBorder="1" applyAlignment="1">
      <alignment horizontal="left"/>
    </xf>
    <xf numFmtId="0" fontId="29" fillId="0" borderId="54" xfId="7" applyFont="1" applyBorder="1" applyAlignment="1">
      <alignment horizontal="left"/>
    </xf>
    <xf numFmtId="0" fontId="29" fillId="0" borderId="46" xfId="7" applyFont="1" applyBorder="1" applyAlignment="1">
      <alignment horizontal="left"/>
    </xf>
    <xf numFmtId="0" fontId="29" fillId="0" borderId="37" xfId="7" applyFont="1" applyBorder="1" applyAlignment="1">
      <alignment horizontal="left"/>
    </xf>
    <xf numFmtId="0" fontId="29" fillId="0" borderId="0" xfId="7" applyFont="1" applyAlignment="1">
      <alignment horizontal="left"/>
    </xf>
    <xf numFmtId="0" fontId="29" fillId="0" borderId="57" xfId="7" applyFont="1" applyBorder="1" applyAlignment="1">
      <alignment horizontal="left"/>
    </xf>
    <xf numFmtId="0" fontId="29" fillId="0" borderId="58" xfId="7" applyFont="1" applyBorder="1" applyAlignment="1">
      <alignment horizontal="left"/>
    </xf>
    <xf numFmtId="0" fontId="29" fillId="0" borderId="55" xfId="7" applyFont="1" applyBorder="1" applyAlignment="1">
      <alignment horizontal="left"/>
    </xf>
    <xf numFmtId="0" fontId="29" fillId="0" borderId="59" xfId="7" applyFont="1" applyBorder="1" applyAlignment="1">
      <alignment horizontal="left"/>
    </xf>
    <xf numFmtId="0" fontId="28" fillId="0" borderId="50" xfId="7" applyFont="1" applyBorder="1" applyAlignment="1">
      <alignment horizontal="center" vertical="center"/>
    </xf>
    <xf numFmtId="0" fontId="28" fillId="0" borderId="60" xfId="7" applyFont="1" applyBorder="1" applyAlignment="1">
      <alignment horizontal="center" vertical="center"/>
    </xf>
    <xf numFmtId="0" fontId="28" fillId="0" borderId="51" xfId="7" applyFont="1" applyBorder="1" applyAlignment="1">
      <alignment horizontal="center" vertical="center"/>
    </xf>
    <xf numFmtId="0" fontId="28" fillId="0" borderId="0" xfId="7" applyFont="1" applyAlignment="1">
      <alignment horizontal="center" vertical="center"/>
    </xf>
    <xf numFmtId="0" fontId="28" fillId="0" borderId="54" xfId="7" applyFont="1" applyBorder="1" applyAlignment="1">
      <alignment horizontal="center" vertical="center"/>
    </xf>
    <xf numFmtId="0" fontId="28" fillId="0" borderId="55" xfId="7" applyFont="1" applyBorder="1" applyAlignment="1">
      <alignment horizontal="center" vertical="center"/>
    </xf>
    <xf numFmtId="0" fontId="28" fillId="0" borderId="61" xfId="7" applyFont="1" applyBorder="1" applyAlignment="1">
      <alignment horizontal="center" vertical="center"/>
    </xf>
    <xf numFmtId="0" fontId="28" fillId="0" borderId="58" xfId="7" applyFont="1" applyBorder="1" applyAlignment="1">
      <alignment horizontal="center" vertical="center"/>
    </xf>
    <xf numFmtId="0" fontId="28" fillId="0" borderId="43" xfId="7" applyFont="1" applyBorder="1" applyAlignment="1">
      <alignment horizontal="center" vertical="center"/>
    </xf>
    <xf numFmtId="0" fontId="28" fillId="0" borderId="44" xfId="7" applyFont="1" applyBorder="1" applyAlignment="1">
      <alignment horizontal="center" vertical="center"/>
    </xf>
    <xf numFmtId="0" fontId="28" fillId="0" borderId="45" xfId="7" applyFont="1" applyBorder="1" applyAlignment="1">
      <alignment horizontal="center" vertical="center"/>
    </xf>
    <xf numFmtId="0" fontId="30" fillId="0" borderId="43" xfId="7" applyFont="1" applyBorder="1" applyAlignment="1">
      <alignment horizontal="center" vertical="center" wrapText="1"/>
    </xf>
    <xf numFmtId="0" fontId="30" fillId="0" borderId="45" xfId="7" applyFont="1" applyBorder="1" applyAlignment="1">
      <alignment horizontal="center" vertical="center" wrapText="1"/>
    </xf>
    <xf numFmtId="0" fontId="15" fillId="0" borderId="0" xfId="7" applyFont="1" applyAlignment="1">
      <alignment horizontal="center"/>
    </xf>
    <xf numFmtId="0" fontId="25" fillId="0" borderId="0" xfId="7" applyAlignment="1">
      <alignment horizontal="center"/>
    </xf>
    <xf numFmtId="0" fontId="29" fillId="0" borderId="89" xfId="7" applyFont="1" applyBorder="1" applyAlignment="1">
      <alignment horizontal="left" vertical="top" wrapText="1"/>
    </xf>
    <xf numFmtId="0" fontId="29" fillId="0" borderId="90" xfId="7" applyFont="1" applyBorder="1" applyAlignment="1">
      <alignment horizontal="left" vertical="top" wrapText="1"/>
    </xf>
    <xf numFmtId="0" fontId="29" fillId="0" borderId="64" xfId="7" applyFont="1" applyBorder="1" applyAlignment="1">
      <alignment horizontal="left" vertical="top" wrapText="1"/>
    </xf>
    <xf numFmtId="0" fontId="29" fillId="0" borderId="4" xfId="7" applyFont="1" applyBorder="1" applyAlignment="1">
      <alignment horizontal="left" vertical="top" wrapText="1"/>
    </xf>
    <xf numFmtId="0" fontId="29" fillId="0" borderId="78" xfId="7" applyFont="1" applyBorder="1" applyAlignment="1">
      <alignment horizontal="center" vertical="top"/>
    </xf>
    <xf numFmtId="0" fontId="29" fillId="0" borderId="79" xfId="7" applyFont="1" applyBorder="1" applyAlignment="1">
      <alignment horizontal="center" vertical="top"/>
    </xf>
    <xf numFmtId="0" fontId="29" fillId="0" borderId="80" xfId="7" applyFont="1" applyBorder="1" applyAlignment="1">
      <alignment horizontal="center" vertical="top"/>
    </xf>
    <xf numFmtId="0" fontId="25" fillId="0" borderId="0" xfId="7" applyAlignment="1">
      <alignment horizontal="left"/>
    </xf>
    <xf numFmtId="0" fontId="31" fillId="0" borderId="0" xfId="7" applyFont="1" applyAlignment="1">
      <alignment horizontal="center"/>
    </xf>
    <xf numFmtId="0" fontId="75" fillId="0" borderId="0" xfId="10" applyFont="1" applyAlignment="1">
      <alignment horizontal="center" vertical="center"/>
    </xf>
    <xf numFmtId="0" fontId="26" fillId="0" borderId="0" xfId="7" applyFont="1" applyAlignment="1">
      <alignment horizontal="center" vertical="center"/>
    </xf>
    <xf numFmtId="0" fontId="33" fillId="13" borderId="0" xfId="7" applyFont="1" applyFill="1" applyAlignment="1">
      <alignment horizontal="left" vertical="center"/>
    </xf>
    <xf numFmtId="0" fontId="30" fillId="0" borderId="50" xfId="7" applyFont="1" applyBorder="1" applyAlignment="1">
      <alignment horizontal="center" vertical="center" wrapText="1"/>
    </xf>
    <xf numFmtId="0" fontId="30" fillId="0" borderId="60" xfId="7" applyFont="1" applyBorder="1" applyAlignment="1">
      <alignment horizontal="center" vertical="center" wrapText="1"/>
    </xf>
    <xf numFmtId="0" fontId="30" fillId="0" borderId="50" xfId="7" applyFont="1" applyBorder="1" applyAlignment="1">
      <alignment horizontal="center" vertical="center"/>
    </xf>
    <xf numFmtId="0" fontId="30" fillId="0" borderId="60" xfId="7" applyFont="1" applyBorder="1" applyAlignment="1">
      <alignment horizontal="center" vertical="center"/>
    </xf>
    <xf numFmtId="0" fontId="30" fillId="0" borderId="51" xfId="7" applyFont="1" applyBorder="1" applyAlignment="1">
      <alignment horizontal="center" vertical="center" wrapText="1"/>
    </xf>
    <xf numFmtId="0" fontId="30" fillId="0" borderId="55" xfId="7" applyFont="1" applyBorder="1" applyAlignment="1">
      <alignment horizontal="center" vertical="center" wrapText="1"/>
    </xf>
    <xf numFmtId="0" fontId="34" fillId="0" borderId="43" xfId="7" applyFont="1" applyBorder="1" applyAlignment="1">
      <alignment horizontal="center" vertical="center" wrapText="1"/>
    </xf>
    <xf numFmtId="0" fontId="34" fillId="0" borderId="45" xfId="7" applyFont="1" applyBorder="1" applyAlignment="1">
      <alignment horizontal="center" vertical="center" wrapText="1"/>
    </xf>
    <xf numFmtId="0" fontId="30" fillId="0" borderId="44" xfId="7" applyFont="1" applyBorder="1" applyAlignment="1">
      <alignment horizontal="center" vertical="center" wrapText="1"/>
    </xf>
    <xf numFmtId="0" fontId="39" fillId="0" borderId="44" xfId="7" applyFont="1" applyBorder="1" applyAlignment="1">
      <alignment horizontal="center" vertical="center"/>
    </xf>
    <xf numFmtId="0" fontId="36" fillId="14" borderId="62" xfId="7" applyFont="1" applyFill="1" applyBorder="1" applyAlignment="1">
      <alignment horizontal="center" vertical="center" wrapText="1"/>
    </xf>
    <xf numFmtId="0" fontId="37" fillId="0" borderId="78" xfId="7" applyFont="1" applyBorder="1" applyAlignment="1">
      <alignment horizontal="center" vertical="center"/>
    </xf>
    <xf numFmtId="0" fontId="37" fillId="0" borderId="91" xfId="7" applyFont="1" applyBorder="1" applyAlignment="1">
      <alignment horizontal="center" vertical="center"/>
    </xf>
    <xf numFmtId="0" fontId="15" fillId="0" borderId="0" xfId="7" applyFont="1" applyAlignment="1">
      <alignment horizontal="center" vertical="center"/>
    </xf>
    <xf numFmtId="0" fontId="25" fillId="0" borderId="0" xfId="7" applyAlignment="1">
      <alignment horizontal="center" vertical="center"/>
    </xf>
    <xf numFmtId="0" fontId="31" fillId="0" borderId="0" xfId="7" applyFont="1" applyAlignment="1">
      <alignment horizontal="center" vertical="center"/>
    </xf>
    <xf numFmtId="0" fontId="43" fillId="0" borderId="6" xfId="7" applyFont="1" applyBorder="1" applyAlignment="1">
      <alignment horizontal="center" vertical="center" wrapText="1"/>
    </xf>
    <xf numFmtId="0" fontId="41" fillId="0" borderId="6" xfId="7" applyFont="1" applyBorder="1" applyAlignment="1">
      <alignment horizontal="center" vertical="center"/>
    </xf>
    <xf numFmtId="0" fontId="44" fillId="0" borderId="73" xfId="7" applyFont="1" applyBorder="1" applyAlignment="1">
      <alignment horizontal="center" vertical="center"/>
    </xf>
    <xf numFmtId="0" fontId="44" fillId="0" borderId="76" xfId="7" applyFont="1" applyBorder="1" applyAlignment="1">
      <alignment horizontal="center" vertical="center"/>
    </xf>
    <xf numFmtId="0" fontId="43" fillId="0" borderId="75" xfId="7" applyFont="1" applyBorder="1" applyAlignment="1">
      <alignment horizontal="center" vertical="center" wrapText="1"/>
    </xf>
    <xf numFmtId="0" fontId="41" fillId="0" borderId="75" xfId="7" applyFont="1" applyBorder="1" applyAlignment="1">
      <alignment horizontal="center" vertical="center"/>
    </xf>
    <xf numFmtId="0" fontId="46" fillId="0" borderId="51" xfId="7" applyFont="1" applyBorder="1" applyAlignment="1">
      <alignment horizontal="center" vertical="center" wrapText="1"/>
    </xf>
    <xf numFmtId="0" fontId="46" fillId="0" borderId="53" xfId="7" applyFont="1" applyBorder="1" applyAlignment="1">
      <alignment horizontal="center" vertical="center" wrapText="1"/>
    </xf>
    <xf numFmtId="0" fontId="46" fillId="0" borderId="49" xfId="7" applyFont="1" applyBorder="1" applyAlignment="1">
      <alignment horizontal="center" vertical="center" wrapText="1"/>
    </xf>
    <xf numFmtId="0" fontId="46" fillId="0" borderId="55" xfId="7" applyFont="1" applyBorder="1" applyAlignment="1">
      <alignment horizontal="center" vertical="center" wrapText="1"/>
    </xf>
    <xf numFmtId="0" fontId="46" fillId="0" borderId="61" xfId="7" applyFont="1" applyBorder="1" applyAlignment="1">
      <alignment horizontal="center" vertical="center" wrapText="1"/>
    </xf>
    <xf numFmtId="0" fontId="46" fillId="0" borderId="58" xfId="7" applyFont="1" applyBorder="1" applyAlignment="1">
      <alignment horizontal="center" vertical="center" wrapText="1"/>
    </xf>
    <xf numFmtId="0" fontId="43" fillId="0" borderId="68" xfId="7" applyFont="1" applyBorder="1" applyAlignment="1">
      <alignment horizontal="left" vertical="center" wrapText="1"/>
    </xf>
    <xf numFmtId="0" fontId="41" fillId="0" borderId="68" xfId="7" applyFont="1" applyBorder="1" applyAlignment="1">
      <alignment horizontal="center" vertical="center"/>
    </xf>
    <xf numFmtId="0" fontId="44" fillId="0" borderId="69" xfId="7" applyFont="1" applyBorder="1" applyAlignment="1">
      <alignment horizontal="center" vertical="center"/>
    </xf>
    <xf numFmtId="0" fontId="44" fillId="0" borderId="71" xfId="7" applyFont="1" applyBorder="1" applyAlignment="1">
      <alignment horizontal="center" vertical="center"/>
    </xf>
    <xf numFmtId="0" fontId="43" fillId="0" borderId="3" xfId="7" applyFont="1" applyBorder="1" applyAlignment="1">
      <alignment horizontal="left" vertical="center" wrapText="1"/>
    </xf>
    <xf numFmtId="0" fontId="41" fillId="0" borderId="3" xfId="7" applyFont="1" applyBorder="1" applyAlignment="1">
      <alignment horizontal="center" vertical="center"/>
    </xf>
    <xf numFmtId="15" fontId="47" fillId="0" borderId="36" xfId="7" quotePrefix="1" applyNumberFormat="1" applyFont="1" applyBorder="1" applyAlignment="1">
      <alignment horizontal="center" vertical="top" wrapText="1"/>
    </xf>
    <xf numFmtId="0" fontId="47" fillId="0" borderId="0" xfId="7" applyFont="1" applyAlignment="1">
      <alignment horizontal="center" vertical="top" wrapText="1"/>
    </xf>
    <xf numFmtId="0" fontId="47" fillId="0" borderId="37" xfId="7" applyFont="1" applyBorder="1" applyAlignment="1">
      <alignment horizontal="center" vertical="top" wrapText="1"/>
    </xf>
    <xf numFmtId="0" fontId="48" fillId="0" borderId="81" xfId="7" applyFont="1" applyBorder="1" applyAlignment="1">
      <alignment horizontal="center" vertical="center" wrapText="1"/>
    </xf>
    <xf numFmtId="0" fontId="11" fillId="0" borderId="0" xfId="10" applyFont="1" applyAlignment="1">
      <alignment horizontal="center" vertical="center"/>
    </xf>
    <xf numFmtId="0" fontId="47" fillId="0" borderId="3" xfId="7" applyFont="1" applyBorder="1" applyAlignment="1">
      <alignment horizontal="center" vertical="center"/>
    </xf>
    <xf numFmtId="15" fontId="47" fillId="0" borderId="0" xfId="7" quotePrefix="1" applyNumberFormat="1" applyFont="1" applyAlignment="1">
      <alignment horizontal="center" vertical="top" wrapText="1"/>
    </xf>
    <xf numFmtId="15" fontId="47" fillId="0" borderId="37" xfId="7" quotePrefix="1" applyNumberFormat="1" applyFont="1" applyBorder="1" applyAlignment="1">
      <alignment horizontal="center" vertical="top" wrapText="1"/>
    </xf>
    <xf numFmtId="0" fontId="9" fillId="0" borderId="7" xfId="2" applyFont="1" applyBorder="1" applyAlignment="1">
      <alignment horizontal="left" vertical="top"/>
    </xf>
    <xf numFmtId="0" fontId="9" fillId="0" borderId="8" xfId="2" applyFont="1" applyBorder="1" applyAlignment="1">
      <alignment horizontal="left" vertical="top"/>
    </xf>
    <xf numFmtId="0" fontId="11" fillId="0" borderId="0" xfId="10" applyFont="1" applyAlignment="1">
      <alignment horizontal="center" vertical="top"/>
    </xf>
    <xf numFmtId="0" fontId="11" fillId="0" borderId="0" xfId="2" applyFont="1" applyAlignment="1">
      <alignment horizontal="center" vertical="top"/>
    </xf>
    <xf numFmtId="0" fontId="21" fillId="0" borderId="0" xfId="2" applyFont="1" applyBorder="1" applyAlignment="1">
      <alignment horizontal="left" vertical="top" wrapText="1"/>
    </xf>
    <xf numFmtId="0" fontId="11" fillId="12" borderId="7" xfId="2" applyFont="1" applyFill="1" applyBorder="1" applyAlignment="1">
      <alignment horizontal="center" vertical="top"/>
    </xf>
    <xf numFmtId="0" fontId="11" fillId="12" borderId="8" xfId="2" applyFont="1" applyFill="1" applyBorder="1" applyAlignment="1">
      <alignment horizontal="center" vertical="top"/>
    </xf>
    <xf numFmtId="0" fontId="11" fillId="12" borderId="9" xfId="2" applyFont="1" applyFill="1" applyBorder="1" applyAlignment="1">
      <alignment horizontal="center" vertical="top"/>
    </xf>
    <xf numFmtId="0" fontId="9" fillId="0" borderId="13" xfId="2" applyFont="1" applyBorder="1" applyAlignment="1">
      <alignment horizontal="left" vertical="top"/>
    </xf>
    <xf numFmtId="0" fontId="9" fillId="0" borderId="15" xfId="2" applyFont="1" applyBorder="1" applyAlignment="1">
      <alignment horizontal="left" vertical="top"/>
    </xf>
    <xf numFmtId="0" fontId="2" fillId="4" borderId="3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left" vertical="top"/>
    </xf>
    <xf numFmtId="0" fontId="9" fillId="0" borderId="1" xfId="2" applyFont="1" applyBorder="1" applyAlignment="1">
      <alignment horizontal="left" vertical="top"/>
    </xf>
    <xf numFmtId="15" fontId="21" fillId="0" borderId="3" xfId="1" applyNumberFormat="1" applyFont="1" applyBorder="1" applyAlignment="1">
      <alignment horizontal="left" vertical="top"/>
    </xf>
    <xf numFmtId="0" fontId="21" fillId="0" borderId="3" xfId="1" applyFont="1" applyBorder="1" applyAlignment="1">
      <alignment horizontal="left" vertical="top"/>
    </xf>
    <xf numFmtId="0" fontId="9" fillId="0" borderId="1" xfId="2" applyFont="1" applyBorder="1" applyAlignment="1">
      <alignment horizontal="center" vertical="top" wrapText="1"/>
    </xf>
    <xf numFmtId="0" fontId="9" fillId="0" borderId="4" xfId="2" applyFont="1" applyBorder="1" applyAlignment="1">
      <alignment horizontal="center" vertical="top"/>
    </xf>
    <xf numFmtId="0" fontId="9" fillId="0" borderId="2" xfId="2" applyFont="1" applyBorder="1" applyAlignment="1">
      <alignment horizontal="center" vertical="top"/>
    </xf>
    <xf numFmtId="2" fontId="2" fillId="0" borderId="3" xfId="2" applyNumberFormat="1" applyFont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0" borderId="1" xfId="2" applyFont="1" applyBorder="1" applyAlignment="1">
      <alignment horizontal="left" vertical="top" wrapText="1" indent="1"/>
    </xf>
    <xf numFmtId="0" fontId="9" fillId="0" borderId="4" xfId="2" applyFont="1" applyBorder="1" applyAlignment="1">
      <alignment horizontal="left" vertical="top" wrapText="1" indent="1"/>
    </xf>
    <xf numFmtId="0" fontId="9" fillId="0" borderId="2" xfId="2" applyFont="1" applyBorder="1" applyAlignment="1">
      <alignment horizontal="left" vertical="top" wrapText="1" indent="1"/>
    </xf>
    <xf numFmtId="0" fontId="2" fillId="0" borderId="3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center"/>
    </xf>
    <xf numFmtId="2" fontId="2" fillId="0" borderId="4" xfId="2" applyNumberFormat="1" applyFont="1" applyBorder="1" applyAlignment="1">
      <alignment horizontal="center" vertical="center"/>
    </xf>
    <xf numFmtId="2" fontId="2" fillId="0" borderId="2" xfId="2" applyNumberFormat="1" applyFont="1" applyBorder="1" applyAlignment="1">
      <alignment horizontal="center" vertical="center"/>
    </xf>
    <xf numFmtId="0" fontId="9" fillId="0" borderId="7" xfId="2" applyNumberFormat="1" applyFont="1" applyFill="1" applyBorder="1" applyAlignment="1">
      <alignment horizontal="right" vertical="top" wrapText="1"/>
    </xf>
    <xf numFmtId="0" fontId="9" fillId="0" borderId="8" xfId="2" applyNumberFormat="1" applyFont="1" applyFill="1" applyBorder="1" applyAlignment="1">
      <alignment horizontal="right" vertical="top" wrapText="1"/>
    </xf>
    <xf numFmtId="0" fontId="2" fillId="0" borderId="8" xfId="2" applyNumberFormat="1" applyFont="1" applyFill="1" applyBorder="1" applyAlignment="1">
      <alignment horizontal="left" vertical="top"/>
    </xf>
    <xf numFmtId="0" fontId="2" fillId="0" borderId="9" xfId="2" applyNumberFormat="1" applyFont="1" applyFill="1" applyBorder="1" applyAlignment="1">
      <alignment horizontal="left" vertical="top"/>
    </xf>
    <xf numFmtId="0" fontId="9" fillId="0" borderId="7" xfId="2" applyFont="1" applyBorder="1" applyAlignment="1">
      <alignment horizontal="right" vertical="top" wrapText="1"/>
    </xf>
    <xf numFmtId="0" fontId="9" fillId="0" borderId="8" xfId="2" applyFont="1" applyBorder="1" applyAlignment="1">
      <alignment horizontal="right" vertical="top" wrapText="1"/>
    </xf>
    <xf numFmtId="0" fontId="2" fillId="0" borderId="8" xfId="2" applyFont="1" applyBorder="1" applyAlignment="1">
      <alignment horizontal="left" vertical="top"/>
    </xf>
    <xf numFmtId="0" fontId="2" fillId="0" borderId="9" xfId="2" applyFont="1" applyBorder="1" applyAlignment="1">
      <alignment horizontal="left" vertical="top"/>
    </xf>
    <xf numFmtId="0" fontId="9" fillId="0" borderId="7" xfId="2" applyFont="1" applyBorder="1" applyAlignment="1">
      <alignment horizontal="left" vertical="top" wrapText="1"/>
    </xf>
    <xf numFmtId="0" fontId="9" fillId="0" borderId="8" xfId="2" applyFont="1" applyBorder="1" applyAlignment="1">
      <alignment horizontal="left" vertical="top" wrapText="1"/>
    </xf>
    <xf numFmtId="0" fontId="9" fillId="0" borderId="9" xfId="2" applyFont="1" applyBorder="1" applyAlignment="1">
      <alignment horizontal="left" vertical="top" wrapText="1"/>
    </xf>
    <xf numFmtId="0" fontId="9" fillId="2" borderId="7" xfId="2" applyFont="1" applyFill="1" applyBorder="1" applyAlignment="1">
      <alignment horizontal="center" vertical="center"/>
    </xf>
    <xf numFmtId="0" fontId="2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9" fillId="3" borderId="7" xfId="2" quotePrefix="1" applyFont="1" applyFill="1" applyBorder="1" applyAlignment="1">
      <alignment horizontal="center" vertical="top"/>
    </xf>
    <xf numFmtId="0" fontId="2" fillId="0" borderId="8" xfId="2" applyFont="1" applyBorder="1" applyAlignment="1">
      <alignment vertical="top"/>
    </xf>
    <xf numFmtId="0" fontId="2" fillId="0" borderId="9" xfId="2" applyFont="1" applyBorder="1" applyAlignment="1">
      <alignment vertical="top"/>
    </xf>
    <xf numFmtId="0" fontId="11" fillId="3" borderId="7" xfId="2" applyFont="1" applyFill="1" applyBorder="1" applyAlignment="1">
      <alignment horizontal="left" vertical="top"/>
    </xf>
    <xf numFmtId="0" fontId="9" fillId="0" borderId="7" xfId="2" applyFont="1" applyBorder="1" applyAlignment="1">
      <alignment horizontal="center" vertical="top" wrapText="1"/>
    </xf>
    <xf numFmtId="0" fontId="65" fillId="0" borderId="1" xfId="8" applyFont="1" applyBorder="1" applyAlignment="1">
      <alignment horizontal="justify" vertical="center" wrapText="1"/>
    </xf>
    <xf numFmtId="0" fontId="65" fillId="0" borderId="4" xfId="8" applyFont="1" applyBorder="1" applyAlignment="1">
      <alignment horizontal="justify" vertical="center" wrapText="1"/>
    </xf>
    <xf numFmtId="0" fontId="65" fillId="0" borderId="2" xfId="8" applyFont="1" applyBorder="1" applyAlignment="1">
      <alignment horizontal="justify" vertical="center" wrapText="1"/>
    </xf>
    <xf numFmtId="0" fontId="60" fillId="0" borderId="0" xfId="8" applyFont="1" applyAlignment="1">
      <alignment horizontal="center"/>
    </xf>
    <xf numFmtId="0" fontId="61" fillId="0" borderId="0" xfId="8" quotePrefix="1" applyFont="1" applyAlignment="1">
      <alignment horizontal="center"/>
    </xf>
    <xf numFmtId="0" fontId="63" fillId="15" borderId="1" xfId="8" applyFont="1" applyFill="1" applyBorder="1" applyAlignment="1">
      <alignment horizontal="center" vertical="center"/>
    </xf>
    <xf numFmtId="0" fontId="63" fillId="15" borderId="4" xfId="8" applyFont="1" applyFill="1" applyBorder="1" applyAlignment="1">
      <alignment horizontal="center" vertical="center"/>
    </xf>
    <xf numFmtId="0" fontId="63" fillId="15" borderId="2" xfId="8" applyFont="1" applyFill="1" applyBorder="1" applyAlignment="1">
      <alignment horizontal="center" vertical="center"/>
    </xf>
    <xf numFmtId="0" fontId="65" fillId="16" borderId="1" xfId="8" applyFont="1" applyFill="1" applyBorder="1" applyAlignment="1">
      <alignment horizontal="justify" vertical="center" wrapText="1"/>
    </xf>
    <xf numFmtId="0" fontId="65" fillId="16" borderId="4" xfId="8" applyFont="1" applyFill="1" applyBorder="1" applyAlignment="1">
      <alignment horizontal="justify" vertical="center" wrapText="1"/>
    </xf>
    <xf numFmtId="0" fontId="65" fillId="16" borderId="2" xfId="8" applyFont="1" applyFill="1" applyBorder="1" applyAlignment="1">
      <alignment horizontal="justify" vertical="center" wrapText="1"/>
    </xf>
    <xf numFmtId="0" fontId="65" fillId="19" borderId="1" xfId="8" applyFont="1" applyFill="1" applyBorder="1" applyAlignment="1">
      <alignment horizontal="justify" vertical="center" wrapText="1"/>
    </xf>
    <xf numFmtId="0" fontId="65" fillId="19" borderId="4" xfId="8" applyFont="1" applyFill="1" applyBorder="1" applyAlignment="1">
      <alignment horizontal="justify" vertical="center" wrapText="1"/>
    </xf>
    <xf numFmtId="0" fontId="65" fillId="19" borderId="2" xfId="8" applyFont="1" applyFill="1" applyBorder="1" applyAlignment="1">
      <alignment horizontal="justify" vertical="center" wrapText="1"/>
    </xf>
    <xf numFmtId="0" fontId="65" fillId="18" borderId="1" xfId="8" applyFont="1" applyFill="1" applyBorder="1" applyAlignment="1">
      <alignment horizontal="justify" vertical="center" wrapText="1"/>
    </xf>
    <xf numFmtId="0" fontId="65" fillId="18" borderId="4" xfId="8" applyFont="1" applyFill="1" applyBorder="1" applyAlignment="1">
      <alignment horizontal="justify" vertical="center" wrapText="1"/>
    </xf>
    <xf numFmtId="0" fontId="65" fillId="18" borderId="2" xfId="8" applyFont="1" applyFill="1" applyBorder="1" applyAlignment="1">
      <alignment horizontal="justify" vertical="center" wrapText="1"/>
    </xf>
    <xf numFmtId="0" fontId="69" fillId="19" borderId="1" xfId="8" applyFont="1" applyFill="1" applyBorder="1" applyAlignment="1">
      <alignment horizontal="justify" vertical="center" wrapText="1"/>
    </xf>
    <xf numFmtId="0" fontId="69" fillId="19" borderId="4" xfId="8" applyFont="1" applyFill="1" applyBorder="1" applyAlignment="1">
      <alignment horizontal="justify" vertical="center" wrapText="1"/>
    </xf>
    <xf numFmtId="0" fontId="69" fillId="19" borderId="2" xfId="8" applyFont="1" applyFill="1" applyBorder="1" applyAlignment="1">
      <alignment horizontal="justify" vertical="center" wrapText="1"/>
    </xf>
    <xf numFmtId="0" fontId="69" fillId="16" borderId="1" xfId="8" applyFont="1" applyFill="1" applyBorder="1" applyAlignment="1">
      <alignment horizontal="justify" vertical="center" wrapText="1"/>
    </xf>
    <xf numFmtId="0" fontId="69" fillId="16" borderId="4" xfId="8" applyFont="1" applyFill="1" applyBorder="1" applyAlignment="1">
      <alignment horizontal="justify" vertical="center" wrapText="1"/>
    </xf>
    <xf numFmtId="0" fontId="69" fillId="16" borderId="2" xfId="8" applyFont="1" applyFill="1" applyBorder="1" applyAlignment="1">
      <alignment horizontal="justify" vertical="center" wrapText="1"/>
    </xf>
    <xf numFmtId="0" fontId="9" fillId="0" borderId="3" xfId="2" applyFill="1" applyBorder="1" applyAlignment="1">
      <alignment horizontal="center" vertical="top"/>
    </xf>
    <xf numFmtId="0" fontId="9" fillId="0" borderId="3" xfId="2" applyFill="1" applyBorder="1" applyAlignment="1">
      <alignment horizontal="center" vertical="top" wrapText="1"/>
    </xf>
    <xf numFmtId="0" fontId="70" fillId="0" borderId="0" xfId="2" applyFont="1" applyAlignment="1">
      <alignment horizontal="left" vertical="top"/>
    </xf>
    <xf numFmtId="0" fontId="11" fillId="12" borderId="3" xfId="2" applyFont="1" applyFill="1" applyBorder="1" applyAlignment="1">
      <alignment horizontal="center" vertical="top"/>
    </xf>
    <xf numFmtId="0" fontId="9" fillId="2" borderId="7" xfId="2" applyFill="1" applyBorder="1" applyAlignment="1">
      <alignment horizontal="center" vertical="center"/>
    </xf>
    <xf numFmtId="0" fontId="9" fillId="2" borderId="8" xfId="2" applyFill="1" applyBorder="1" applyAlignment="1">
      <alignment horizontal="center" vertical="center"/>
    </xf>
    <xf numFmtId="0" fontId="9" fillId="2" borderId="9" xfId="2" applyFill="1" applyBorder="1" applyAlignment="1">
      <alignment horizontal="center" vertical="center"/>
    </xf>
    <xf numFmtId="0" fontId="9" fillId="0" borderId="7" xfId="2" applyFill="1" applyBorder="1" applyAlignment="1">
      <alignment horizontal="left" vertical="top" wrapText="1"/>
    </xf>
    <xf numFmtId="0" fontId="9" fillId="0" borderId="8" xfId="2" applyFill="1" applyBorder="1" applyAlignment="1">
      <alignment horizontal="left" vertical="top" wrapText="1"/>
    </xf>
    <xf numFmtId="0" fontId="9" fillId="0" borderId="9" xfId="2" applyFill="1" applyBorder="1" applyAlignment="1">
      <alignment horizontal="left" vertical="top" wrapText="1"/>
    </xf>
    <xf numFmtId="0" fontId="9" fillId="3" borderId="7" xfId="2" quotePrefix="1" applyFill="1" applyBorder="1" applyAlignment="1">
      <alignment horizontal="center" vertical="top"/>
    </xf>
    <xf numFmtId="0" fontId="9" fillId="3" borderId="7" xfId="2" quotePrefix="1" applyFill="1" applyBorder="1" applyAlignment="1">
      <alignment horizontal="center" vertical="top" wrapText="1"/>
    </xf>
    <xf numFmtId="0" fontId="9" fillId="3" borderId="8" xfId="2" quotePrefix="1" applyFill="1" applyBorder="1" applyAlignment="1">
      <alignment horizontal="center" vertical="top" wrapText="1"/>
    </xf>
    <xf numFmtId="0" fontId="9" fillId="3" borderId="9" xfId="2" quotePrefix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left" vertical="top"/>
    </xf>
    <xf numFmtId="0" fontId="9" fillId="0" borderId="11" xfId="2" applyFill="1" applyBorder="1" applyAlignment="1">
      <alignment horizontal="center" vertical="top" wrapText="1"/>
    </xf>
    <xf numFmtId="0" fontId="11" fillId="0" borderId="7" xfId="2" applyFont="1" applyFill="1" applyBorder="1" applyAlignment="1">
      <alignment horizontal="left" vertical="top"/>
    </xf>
    <xf numFmtId="0" fontId="11" fillId="0" borderId="8" xfId="2" applyFont="1" applyFill="1" applyBorder="1" applyAlignment="1">
      <alignment horizontal="left" vertical="top"/>
    </xf>
    <xf numFmtId="0" fontId="9" fillId="0" borderId="13" xfId="2" applyFill="1" applyBorder="1" applyAlignment="1">
      <alignment horizontal="left" vertical="top" wrapText="1"/>
    </xf>
    <xf numFmtId="0" fontId="9" fillId="0" borderId="15" xfId="2" applyFill="1" applyBorder="1" applyAlignment="1">
      <alignment horizontal="left" vertical="top" wrapText="1"/>
    </xf>
    <xf numFmtId="0" fontId="9" fillId="0" borderId="16" xfId="2" applyFill="1" applyBorder="1" applyAlignment="1">
      <alignment horizontal="left" vertical="top" wrapText="1"/>
    </xf>
    <xf numFmtId="0" fontId="9" fillId="0" borderId="87" xfId="2" applyBorder="1" applyAlignment="1">
      <alignment horizontal="left" vertical="top"/>
    </xf>
    <xf numFmtId="0" fontId="9" fillId="0" borderId="88" xfId="2" applyBorder="1" applyAlignment="1">
      <alignment horizontal="left" vertical="top"/>
    </xf>
    <xf numFmtId="0" fontId="9" fillId="0" borderId="7" xfId="2" applyBorder="1" applyAlignment="1">
      <alignment horizontal="left" vertical="top"/>
    </xf>
    <xf numFmtId="0" fontId="9" fillId="0" borderId="8" xfId="2" applyBorder="1" applyAlignment="1">
      <alignment horizontal="left" vertical="top"/>
    </xf>
    <xf numFmtId="0" fontId="9" fillId="0" borderId="7" xfId="2" applyFill="1" applyBorder="1" applyAlignment="1">
      <alignment vertical="top" wrapText="1"/>
    </xf>
    <xf numFmtId="0" fontId="9" fillId="0" borderId="8" xfId="2" applyFill="1" applyBorder="1" applyAlignment="1">
      <alignment vertical="top" wrapText="1"/>
    </xf>
    <xf numFmtId="0" fontId="9" fillId="0" borderId="9" xfId="2" applyFill="1" applyBorder="1" applyAlignment="1">
      <alignment vertical="top" wrapText="1"/>
    </xf>
    <xf numFmtId="0" fontId="9" fillId="0" borderId="4" xfId="2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0" fontId="9" fillId="2" borderId="8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9" fillId="3" borderId="3" xfId="2" quotePrefix="1" applyFont="1" applyFill="1" applyBorder="1" applyAlignment="1">
      <alignment horizontal="center" vertical="top"/>
    </xf>
    <xf numFmtId="0" fontId="9" fillId="3" borderId="8" xfId="2" quotePrefix="1" applyFont="1" applyFill="1" applyBorder="1" applyAlignment="1">
      <alignment horizontal="center" vertical="top"/>
    </xf>
    <xf numFmtId="0" fontId="9" fillId="3" borderId="24" xfId="2" quotePrefix="1" applyFont="1" applyFill="1" applyBorder="1" applyAlignment="1">
      <alignment horizontal="center" vertical="top"/>
    </xf>
    <xf numFmtId="0" fontId="11" fillId="3" borderId="13" xfId="2" applyFont="1" applyFill="1" applyBorder="1" applyAlignment="1">
      <alignment horizontal="left" vertical="top"/>
    </xf>
    <xf numFmtId="0" fontId="2" fillId="0" borderId="15" xfId="2" applyFont="1" applyBorder="1" applyAlignment="1">
      <alignment vertical="top"/>
    </xf>
    <xf numFmtId="0" fontId="2" fillId="0" borderId="16" xfId="2" applyFont="1" applyBorder="1" applyAlignment="1">
      <alignment vertical="top"/>
    </xf>
    <xf numFmtId="0" fontId="9" fillId="0" borderId="3" xfId="2" applyFont="1" applyBorder="1" applyAlignment="1">
      <alignment horizontal="left" vertical="top" wrapText="1"/>
    </xf>
    <xf numFmtId="0" fontId="2" fillId="0" borderId="3" xfId="2" applyFont="1" applyBorder="1" applyAlignment="1">
      <alignment horizontal="left" vertical="top"/>
    </xf>
    <xf numFmtId="0" fontId="9" fillId="0" borderId="4" xfId="2" applyNumberFormat="1" applyFont="1" applyFill="1" applyBorder="1" applyAlignment="1">
      <alignment horizontal="left" vertical="top" wrapText="1"/>
    </xf>
    <xf numFmtId="0" fontId="9" fillId="0" borderId="2" xfId="2" applyNumberFormat="1" applyFont="1" applyFill="1" applyBorder="1" applyAlignment="1">
      <alignment horizontal="left" vertical="top" wrapText="1"/>
    </xf>
    <xf numFmtId="0" fontId="2" fillId="0" borderId="1" xfId="2" applyFont="1" applyBorder="1" applyAlignment="1">
      <alignment horizontal="center" vertical="top"/>
    </xf>
    <xf numFmtId="0" fontId="2" fillId="0" borderId="4" xfId="2" applyFont="1" applyBorder="1" applyAlignment="1">
      <alignment horizontal="center" vertical="top"/>
    </xf>
    <xf numFmtId="0" fontId="2" fillId="0" borderId="2" xfId="2" applyFont="1" applyBorder="1" applyAlignment="1">
      <alignment horizontal="center" vertical="top"/>
    </xf>
    <xf numFmtId="0" fontId="2" fillId="0" borderId="1" xfId="2" applyNumberFormat="1" applyFont="1" applyFill="1" applyBorder="1" applyAlignment="1">
      <alignment horizontal="left" vertical="top" wrapText="1"/>
    </xf>
    <xf numFmtId="0" fontId="2" fillId="0" borderId="4" xfId="2" applyNumberFormat="1" applyFont="1" applyFill="1" applyBorder="1" applyAlignment="1">
      <alignment horizontal="left" vertical="top" wrapText="1"/>
    </xf>
    <xf numFmtId="0" fontId="2" fillId="0" borderId="2" xfId="2" applyNumberFormat="1" applyFont="1" applyFill="1" applyBorder="1" applyAlignment="1">
      <alignment horizontal="left" vertical="top" wrapText="1"/>
    </xf>
    <xf numFmtId="0" fontId="9" fillId="2" borderId="3" xfId="2" applyFont="1" applyFill="1" applyBorder="1" applyAlignment="1">
      <alignment horizontal="center" vertical="center"/>
    </xf>
    <xf numFmtId="0" fontId="2" fillId="0" borderId="0" xfId="2" applyFont="1" applyBorder="1" applyAlignment="1">
      <alignment vertical="top"/>
    </xf>
    <xf numFmtId="0" fontId="2" fillId="0" borderId="20" xfId="2" applyFont="1" applyBorder="1" applyAlignment="1">
      <alignment vertical="top"/>
    </xf>
    <xf numFmtId="2" fontId="9" fillId="0" borderId="34" xfId="2" applyNumberFormat="1" applyFont="1" applyBorder="1" applyAlignment="1">
      <alignment horizontal="center" vertical="top"/>
    </xf>
    <xf numFmtId="2" fontId="9" fillId="0" borderId="35" xfId="2" applyNumberFormat="1" applyFont="1" applyBorder="1" applyAlignment="1">
      <alignment horizontal="center" vertical="top"/>
    </xf>
    <xf numFmtId="2" fontId="9" fillId="0" borderId="3" xfId="2" applyNumberFormat="1" applyFont="1" applyBorder="1" applyAlignment="1">
      <alignment horizontal="center" vertical="top"/>
    </xf>
    <xf numFmtId="0" fontId="9" fillId="0" borderId="3" xfId="2" applyFont="1" applyBorder="1" applyAlignment="1">
      <alignment horizontal="center" vertical="top"/>
    </xf>
    <xf numFmtId="2" fontId="2" fillId="0" borderId="1" xfId="2" applyNumberFormat="1" applyFont="1" applyFill="1" applyBorder="1" applyAlignment="1">
      <alignment horizontal="center" vertical="top"/>
    </xf>
    <xf numFmtId="2" fontId="2" fillId="0" borderId="2" xfId="2" applyNumberFormat="1" applyFont="1" applyFill="1" applyBorder="1" applyAlignment="1">
      <alignment horizontal="center" vertical="top"/>
    </xf>
    <xf numFmtId="0" fontId="2" fillId="0" borderId="1" xfId="2" applyNumberFormat="1" applyFont="1" applyFill="1" applyBorder="1" applyAlignment="1">
      <alignment horizontal="center" vertical="top"/>
    </xf>
    <xf numFmtId="0" fontId="2" fillId="0" borderId="2" xfId="2" applyNumberFormat="1" applyFont="1" applyFill="1" applyBorder="1" applyAlignment="1">
      <alignment horizontal="center" vertical="top"/>
    </xf>
    <xf numFmtId="2" fontId="9" fillId="0" borderId="1" xfId="2" applyNumberFormat="1" applyFont="1" applyBorder="1" applyAlignment="1">
      <alignment horizontal="center" vertical="top"/>
    </xf>
    <xf numFmtId="2" fontId="9" fillId="0" borderId="2" xfId="2" applyNumberFormat="1" applyFont="1" applyBorder="1" applyAlignment="1">
      <alignment horizontal="center" vertical="top"/>
    </xf>
    <xf numFmtId="2" fontId="2" fillId="0" borderId="3" xfId="2" applyNumberFormat="1" applyFont="1" applyBorder="1" applyAlignment="1">
      <alignment horizontal="center" vertical="top"/>
    </xf>
    <xf numFmtId="0" fontId="2" fillId="0" borderId="3" xfId="2" applyFont="1" applyBorder="1" applyAlignment="1">
      <alignment horizontal="center" vertical="top"/>
    </xf>
    <xf numFmtId="0" fontId="11" fillId="3" borderId="83" xfId="2" applyFont="1" applyFill="1" applyBorder="1" applyAlignment="1">
      <alignment horizontal="left" vertical="top"/>
    </xf>
    <xf numFmtId="0" fontId="11" fillId="3" borderId="42" xfId="2" applyFont="1" applyFill="1" applyBorder="1" applyAlignment="1">
      <alignment horizontal="left" vertical="top"/>
    </xf>
    <xf numFmtId="0" fontId="11" fillId="3" borderId="84" xfId="2" applyFont="1" applyFill="1" applyBorder="1" applyAlignment="1">
      <alignment horizontal="left" vertical="top"/>
    </xf>
    <xf numFmtId="0" fontId="2" fillId="4" borderId="3" xfId="2" applyFont="1" applyFill="1" applyBorder="1" applyAlignment="1">
      <alignment horizontal="center" vertical="center" wrapText="1"/>
    </xf>
    <xf numFmtId="0" fontId="2" fillId="8" borderId="1" xfId="2" quotePrefix="1" applyFont="1" applyFill="1" applyBorder="1" applyAlignment="1">
      <alignment horizontal="center" vertical="top"/>
    </xf>
    <xf numFmtId="0" fontId="2" fillId="8" borderId="2" xfId="2" applyFont="1" applyFill="1" applyBorder="1" applyAlignment="1">
      <alignment horizontal="center" vertical="top"/>
    </xf>
    <xf numFmtId="0" fontId="2" fillId="4" borderId="1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2" fillId="0" borderId="8" xfId="2" applyFont="1" applyBorder="1" applyAlignment="1">
      <alignment vertical="center" wrapText="1"/>
    </xf>
    <xf numFmtId="0" fontId="2" fillId="0" borderId="9" xfId="2" applyFont="1" applyBorder="1" applyAlignment="1">
      <alignment vertical="center" wrapText="1"/>
    </xf>
    <xf numFmtId="2" fontId="9" fillId="0" borderId="36" xfId="2" applyNumberFormat="1" applyFont="1" applyBorder="1" applyAlignment="1">
      <alignment horizontal="center" vertical="top"/>
    </xf>
    <xf numFmtId="2" fontId="9" fillId="0" borderId="37" xfId="2" applyNumberFormat="1" applyFont="1" applyBorder="1" applyAlignment="1">
      <alignment horizontal="center" vertical="top"/>
    </xf>
    <xf numFmtId="0" fontId="9" fillId="0" borderId="3" xfId="2" applyFont="1" applyBorder="1" applyAlignment="1">
      <alignment horizontal="left" vertical="center"/>
    </xf>
    <xf numFmtId="2" fontId="9" fillId="0" borderId="3" xfId="2" applyNumberFormat="1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" xfId="2" applyFont="1" applyBorder="1" applyAlignment="1">
      <alignment horizontal="left" vertical="top" wrapText="1"/>
    </xf>
    <xf numFmtId="0" fontId="9" fillId="0" borderId="4" xfId="2" applyFont="1" applyBorder="1" applyAlignment="1">
      <alignment horizontal="left" vertical="top"/>
    </xf>
    <xf numFmtId="0" fontId="9" fillId="0" borderId="2" xfId="2" applyFont="1" applyBorder="1" applyAlignment="1">
      <alignment horizontal="left" vertical="top"/>
    </xf>
    <xf numFmtId="0" fontId="2" fillId="4" borderId="85" xfId="2" applyFont="1" applyFill="1" applyBorder="1" applyAlignment="1">
      <alignment horizontal="center" vertical="center" wrapText="1"/>
    </xf>
    <xf numFmtId="0" fontId="2" fillId="4" borderId="23" xfId="2" applyFont="1" applyFill="1" applyBorder="1" applyAlignment="1">
      <alignment horizontal="center" vertical="center" wrapText="1"/>
    </xf>
    <xf numFmtId="0" fontId="2" fillId="8" borderId="4" xfId="2" quotePrefix="1" applyFont="1" applyFill="1" applyBorder="1" applyAlignment="1">
      <alignment horizontal="center" vertical="top"/>
    </xf>
    <xf numFmtId="0" fontId="9" fillId="0" borderId="1" xfId="2" applyFont="1" applyBorder="1" applyAlignment="1">
      <alignment horizontal="center" vertical="top"/>
    </xf>
    <xf numFmtId="0" fontId="2" fillId="8" borderId="3" xfId="2" quotePrefix="1" applyFont="1" applyFill="1" applyBorder="1" applyAlignment="1">
      <alignment horizontal="center" vertical="center"/>
    </xf>
    <xf numFmtId="0" fontId="2" fillId="8" borderId="3" xfId="2" applyFont="1" applyFill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21" fillId="0" borderId="3" xfId="0" applyFont="1" applyFill="1" applyBorder="1" applyAlignment="1">
      <alignment horizontal="center" vertical="top" wrapText="1"/>
    </xf>
    <xf numFmtId="0" fontId="9" fillId="0" borderId="34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24" fillId="0" borderId="3" xfId="0" applyFont="1" applyFill="1" applyBorder="1" applyAlignment="1">
      <alignment vertical="top" wrapText="1"/>
    </xf>
    <xf numFmtId="0" fontId="21" fillId="0" borderId="3" xfId="0" applyFont="1" applyFill="1" applyBorder="1" applyAlignment="1">
      <alignment horizontal="left" vertical="top" wrapText="1"/>
    </xf>
    <xf numFmtId="0" fontId="78" fillId="0" borderId="0" xfId="10" applyFont="1" applyAlignment="1">
      <alignment horizontal="center" vertical="top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21" fillId="0" borderId="3" xfId="2" applyFont="1" applyBorder="1" applyAlignment="1">
      <alignment horizontal="center" vertical="top" wrapText="1"/>
    </xf>
    <xf numFmtId="0" fontId="24" fillId="0" borderId="0" xfId="2" applyFont="1" applyAlignment="1">
      <alignment vertical="top" wrapText="1"/>
    </xf>
    <xf numFmtId="0" fontId="24" fillId="0" borderId="3" xfId="2" applyFont="1" applyBorder="1" applyAlignment="1">
      <alignment vertical="top" wrapText="1"/>
    </xf>
    <xf numFmtId="0" fontId="9" fillId="0" borderId="36" xfId="2" applyBorder="1" applyAlignment="1">
      <alignment horizontal="center"/>
    </xf>
    <xf numFmtId="0" fontId="9" fillId="0" borderId="0" xfId="2" applyAlignment="1">
      <alignment horizontal="center"/>
    </xf>
    <xf numFmtId="0" fontId="21" fillId="0" borderId="3" xfId="2" applyFont="1" applyBorder="1" applyAlignment="1">
      <alignment horizontal="left" vertical="top" wrapText="1"/>
    </xf>
    <xf numFmtId="0" fontId="9" fillId="0" borderId="34" xfId="2" applyBorder="1" applyAlignment="1">
      <alignment horizontal="center"/>
    </xf>
    <xf numFmtId="0" fontId="9" fillId="0" borderId="42" xfId="2" applyBorder="1" applyAlignment="1">
      <alignment horizontal="center"/>
    </xf>
    <xf numFmtId="0" fontId="9" fillId="0" borderId="35" xfId="2" applyBorder="1" applyAlignment="1">
      <alignment horizontal="center"/>
    </xf>
    <xf numFmtId="0" fontId="9" fillId="0" borderId="38" xfId="2" applyBorder="1" applyAlignment="1">
      <alignment horizontal="center"/>
    </xf>
    <xf numFmtId="0" fontId="9" fillId="0" borderId="41" xfId="2" applyBorder="1" applyAlignment="1">
      <alignment horizontal="center"/>
    </xf>
    <xf numFmtId="0" fontId="9" fillId="0" borderId="11" xfId="2" applyFill="1" applyBorder="1" applyAlignment="1">
      <alignment horizontal="left" vertical="top" wrapText="1"/>
    </xf>
    <xf numFmtId="0" fontId="9" fillId="0" borderId="14" xfId="2" applyFill="1" applyBorder="1" applyAlignment="1">
      <alignment horizontal="center" vertical="top" wrapText="1"/>
    </xf>
    <xf numFmtId="0" fontId="9" fillId="0" borderId="12" xfId="2" applyFill="1" applyBorder="1" applyAlignment="1">
      <alignment horizontal="center" vertical="top" wrapText="1"/>
    </xf>
    <xf numFmtId="0" fontId="2" fillId="0" borderId="3" xfId="2" applyFont="1" applyFill="1" applyBorder="1" applyAlignment="1">
      <alignment horizontal="center" vertical="top"/>
    </xf>
    <xf numFmtId="0" fontId="9" fillId="0" borderId="15" xfId="2" applyFill="1" applyBorder="1" applyAlignment="1">
      <alignment vertical="top"/>
    </xf>
    <xf numFmtId="0" fontId="9" fillId="0" borderId="16" xfId="2" applyFill="1" applyBorder="1" applyAlignment="1">
      <alignment vertical="top"/>
    </xf>
    <xf numFmtId="0" fontId="9" fillId="3" borderId="13" xfId="2" quotePrefix="1" applyFill="1" applyBorder="1" applyAlignment="1">
      <alignment horizontal="center" vertical="top" wrapText="1"/>
    </xf>
    <xf numFmtId="0" fontId="79" fillId="3" borderId="3" xfId="2" applyFont="1" applyFill="1" applyBorder="1" applyAlignment="1">
      <alignment horizontal="center" vertical="top"/>
    </xf>
    <xf numFmtId="0" fontId="79" fillId="0" borderId="3" xfId="2" applyFont="1" applyFill="1" applyBorder="1" applyAlignment="1">
      <alignment horizontal="center" vertical="top" wrapText="1"/>
    </xf>
    <xf numFmtId="0" fontId="41" fillId="0" borderId="3" xfId="2" applyFont="1" applyFill="1" applyBorder="1" applyAlignment="1">
      <alignment horizontal="center" vertical="top"/>
    </xf>
  </cellXfs>
  <cellStyles count="11">
    <cellStyle name="Comma [0] 2" xfId="4" xr:uid="{00000000-0005-0000-0000-000000000000}"/>
    <cellStyle name="Hyperlink" xfId="10" builtinId="8"/>
    <cellStyle name="Normal" xfId="0" builtinId="0"/>
    <cellStyle name="Normal 2" xfId="2" xr:uid="{00000000-0005-0000-0000-000002000000}"/>
    <cellStyle name="Normal 3" xfId="1" xr:uid="{00000000-0005-0000-0000-000003000000}"/>
    <cellStyle name="Normal 3 2" xfId="6" xr:uid="{00000000-0005-0000-0000-000004000000}"/>
    <cellStyle name="Normal 4" xfId="3" xr:uid="{00000000-0005-0000-0000-000005000000}"/>
    <cellStyle name="Normal 5" xfId="5" xr:uid="{00000000-0005-0000-0000-000006000000}"/>
    <cellStyle name="Normal 6" xfId="7" xr:uid="{00000000-0005-0000-0000-000007000000}"/>
    <cellStyle name="Normal 6 2" xfId="8" xr:uid="{00000000-0005-0000-0000-000008000000}"/>
    <cellStyle name="Normal 7" xfId="9" xr:uid="{F780E924-570E-4F4C-AFFD-934894D1013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ATA PNS'!A1"/><Relationship Id="rId13" Type="http://schemas.openxmlformats.org/officeDocument/2006/relationships/hyperlink" Target="#'Penilaian Perilaku'!A1"/><Relationship Id="rId18" Type="http://schemas.openxmlformats.org/officeDocument/2006/relationships/hyperlink" Target="#'KETERKAITAN JF'!A1"/><Relationship Id="rId3" Type="http://schemas.openxmlformats.org/officeDocument/2006/relationships/hyperlink" Target="#'DATA 1'!A1"/><Relationship Id="rId7" Type="http://schemas.openxmlformats.org/officeDocument/2006/relationships/hyperlink" Target="#'Konversi Nilai'!A1"/><Relationship Id="rId12" Type="http://schemas.openxmlformats.org/officeDocument/2006/relationships/hyperlink" Target="#'PENILAIAN SKP'!A1"/><Relationship Id="rId17" Type="http://schemas.openxmlformats.org/officeDocument/2006/relationships/hyperlink" Target="#'DPK 2021'!A1"/><Relationship Id="rId2" Type="http://schemas.openxmlformats.org/officeDocument/2006/relationships/hyperlink" Target="#COVER!A10"/><Relationship Id="rId16" Type="http://schemas.openxmlformats.org/officeDocument/2006/relationships/hyperlink" Target="#'Integrasi Nilai'!A1"/><Relationship Id="rId1" Type="http://schemas.openxmlformats.org/officeDocument/2006/relationships/hyperlink" Target="#'Penilaian Prestasi'!A1"/><Relationship Id="rId6" Type="http://schemas.openxmlformats.org/officeDocument/2006/relationships/hyperlink" Target="#'PERILAKU KERJA'!A1"/><Relationship Id="rId11" Type="http://schemas.openxmlformats.org/officeDocument/2006/relationships/hyperlink" Target="#'PENETAPAN SKP'!A1"/><Relationship Id="rId5" Type="http://schemas.openxmlformats.org/officeDocument/2006/relationships/hyperlink" Target="#PENGUKURAN!A1"/><Relationship Id="rId15" Type="http://schemas.openxmlformats.org/officeDocument/2006/relationships/hyperlink" Target="#'Laporan DPK'!A1"/><Relationship Id="rId10" Type="http://schemas.openxmlformats.org/officeDocument/2006/relationships/hyperlink" Target="#'REVIEW RENCANA SKP'!A1"/><Relationship Id="rId4" Type="http://schemas.openxmlformats.org/officeDocument/2006/relationships/hyperlink" Target="#SKP!A1"/><Relationship Id="rId9" Type="http://schemas.openxmlformats.org/officeDocument/2006/relationships/hyperlink" Target="#'RENCANA SKP'!A1"/><Relationship Id="rId14" Type="http://schemas.openxmlformats.org/officeDocument/2006/relationships/hyperlink" Target="#'Penilaian Kine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633410</xdr:colOff>
      <xdr:row>1</xdr:row>
      <xdr:rowOff>93657</xdr:rowOff>
    </xdr:from>
    <xdr:to>
      <xdr:col>22</xdr:col>
      <xdr:colOff>321469</xdr:colOff>
      <xdr:row>6</xdr:row>
      <xdr:rowOff>160220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6E3E6C7D-8C98-424B-9BBD-6EA0E37389A5}"/>
            </a:ext>
          </a:extLst>
        </xdr:cNvPr>
        <xdr:cNvSpPr/>
      </xdr:nvSpPr>
      <xdr:spPr>
        <a:xfrm>
          <a:off x="633410" y="255582"/>
          <a:ext cx="14775659" cy="876188"/>
        </a:xfrm>
        <a:prstGeom prst="rect">
          <a:avLst/>
        </a:prstGeom>
        <a:effectLst>
          <a:glow rad="228600">
            <a:schemeClr val="accent6">
              <a:satMod val="175000"/>
              <a:alpha val="40000"/>
            </a:schemeClr>
          </a:glow>
          <a:outerShdw blurRad="40000" dist="20000" dir="5400000" rotWithShape="0">
            <a:srgbClr val="000000">
              <a:alpha val="38000"/>
            </a:srgbClr>
          </a:outerShdw>
        </a:effectLst>
        <a:scene3d>
          <a:camera prst="orthographicFront"/>
          <a:lightRig rig="soft" dir="tl">
            <a:rot lat="0" lon="0" rev="0"/>
          </a:lightRig>
        </a:scene3d>
        <a:sp3d>
          <a:bevelT prst="slope"/>
        </a:sp3d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MENU SASARAN K</a:t>
          </a:r>
          <a:r>
            <a:rPr lang="en-US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IN</a:t>
          </a:r>
          <a:r>
            <a:rPr lang="id-ID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ERJA</a:t>
          </a:r>
          <a:r>
            <a:rPr lang="en-US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 PNS</a:t>
          </a:r>
          <a:endParaRPr lang="id-ID" sz="2400" b="1" cap="none" spc="50">
            <a:ln w="11430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Bernard MT Condensed" pitchFamily="18" charset="0"/>
          </a:endParaRPr>
        </a:p>
        <a:p>
          <a:pPr algn="ctr"/>
          <a:r>
            <a:rPr lang="en-US" sz="2400" b="1" cap="none" spc="50">
              <a:ln w="11430"/>
              <a:solidFill>
                <a:sysClr val="windowText" lastClr="0000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Bernard MT Condensed" pitchFamily="18" charset="0"/>
            </a:rPr>
            <a:t>KEMENTERIAN AGAMA</a:t>
          </a:r>
          <a:endParaRPr lang="id-ID" sz="2400" b="1" cap="none" spc="50">
            <a:ln w="11430"/>
            <a:solidFill>
              <a:sysClr val="windowText" lastClr="0000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631031</xdr:colOff>
      <xdr:row>23</xdr:row>
      <xdr:rowOff>33369</xdr:rowOff>
    </xdr:from>
    <xdr:to>
      <xdr:col>8</xdr:col>
      <xdr:colOff>146531</xdr:colOff>
      <xdr:row>25</xdr:row>
      <xdr:rowOff>155606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CE0C45-5E8C-4B3F-BE0D-83196D0AA393}"/>
            </a:ext>
          </a:extLst>
        </xdr:cNvPr>
        <xdr:cNvSpPr/>
      </xdr:nvSpPr>
      <xdr:spPr>
        <a:xfrm>
          <a:off x="631031" y="3757644"/>
          <a:ext cx="5001900" cy="446087"/>
        </a:xfrm>
        <a:prstGeom prst="rect">
          <a:avLst/>
        </a:prstGeom>
        <a:solidFill>
          <a:srgbClr val="FFC0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6. PENILAIAN PRESTASI KERJA PNS</a:t>
          </a:r>
        </a:p>
      </xdr:txBody>
    </xdr:sp>
    <xdr:clientData/>
  </xdr:twoCellAnchor>
  <xdr:twoCellAnchor>
    <xdr:from>
      <xdr:col>0</xdr:col>
      <xdr:colOff>624680</xdr:colOff>
      <xdr:row>7</xdr:row>
      <xdr:rowOff>113502</xdr:rowOff>
    </xdr:from>
    <xdr:to>
      <xdr:col>8</xdr:col>
      <xdr:colOff>140180</xdr:colOff>
      <xdr:row>10</xdr:row>
      <xdr:rowOff>62702</xdr:rowOff>
    </xdr:to>
    <xdr:sp macro="" textlink="">
      <xdr:nvSpPr>
        <xdr:cNvPr id="4" name="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BAECECA-18B8-4F6F-B473-E7CC1F48EF9C}"/>
            </a:ext>
          </a:extLst>
        </xdr:cNvPr>
        <xdr:cNvSpPr/>
      </xdr:nvSpPr>
      <xdr:spPr>
        <a:xfrm>
          <a:off x="624680" y="1246977"/>
          <a:ext cx="5001900" cy="434975"/>
        </a:xfrm>
        <a:prstGeom prst="rect">
          <a:avLst/>
        </a:prstGeom>
        <a:solidFill>
          <a:schemeClr val="tx1"/>
        </a:solidFill>
        <a:effectLst>
          <a:glow rad="228600">
            <a:schemeClr val="accent5">
              <a:satMod val="175000"/>
              <a:alpha val="40000"/>
            </a:schemeClr>
          </a:glo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1. </a:t>
          </a:r>
          <a:r>
            <a:rPr lang="en-US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COVER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631030</xdr:colOff>
      <xdr:row>10</xdr:row>
      <xdr:rowOff>119058</xdr:rowOff>
    </xdr:from>
    <xdr:to>
      <xdr:col>8</xdr:col>
      <xdr:colOff>146530</xdr:colOff>
      <xdr:row>13</xdr:row>
      <xdr:rowOff>68995</xdr:rowOff>
    </xdr:to>
    <xdr:sp macro="" textlink="">
      <xdr:nvSpPr>
        <xdr:cNvPr id="5" name="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B0684C-CAEC-4D50-A968-254247FB03C5}"/>
            </a:ext>
          </a:extLst>
        </xdr:cNvPr>
        <xdr:cNvSpPr/>
      </xdr:nvSpPr>
      <xdr:spPr>
        <a:xfrm>
          <a:off x="631030" y="1738308"/>
          <a:ext cx="5001900" cy="435712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2</a:t>
          </a:r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. </a:t>
          </a:r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DATA 1 (Data PNS Bulan Januari)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631031</xdr:colOff>
      <xdr:row>13</xdr:row>
      <xdr:rowOff>130964</xdr:rowOff>
    </xdr:from>
    <xdr:to>
      <xdr:col>8</xdr:col>
      <xdr:colOff>146531</xdr:colOff>
      <xdr:row>16</xdr:row>
      <xdr:rowOff>80902</xdr:rowOff>
    </xdr:to>
    <xdr:sp macro="" textlink="">
      <xdr:nvSpPr>
        <xdr:cNvPr id="6" name="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01DE7A-51E6-4CC9-80FF-E042D64B5D48}"/>
            </a:ext>
          </a:extLst>
        </xdr:cNvPr>
        <xdr:cNvSpPr/>
      </xdr:nvSpPr>
      <xdr:spPr>
        <a:xfrm>
          <a:off x="631031" y="2235989"/>
          <a:ext cx="5001900" cy="435713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3. </a:t>
          </a:r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FORMULIR</a:t>
          </a:r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SKP</a:t>
          </a:r>
        </a:p>
      </xdr:txBody>
    </xdr:sp>
    <xdr:clientData/>
  </xdr:twoCellAnchor>
  <xdr:twoCellAnchor>
    <xdr:from>
      <xdr:col>0</xdr:col>
      <xdr:colOff>631031</xdr:colOff>
      <xdr:row>16</xdr:row>
      <xdr:rowOff>154777</xdr:rowOff>
    </xdr:from>
    <xdr:to>
      <xdr:col>8</xdr:col>
      <xdr:colOff>146531</xdr:colOff>
      <xdr:row>19</xdr:row>
      <xdr:rowOff>104714</xdr:rowOff>
    </xdr:to>
    <xdr:sp macro="" textlink="">
      <xdr:nvSpPr>
        <xdr:cNvPr id="7" name="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50E1122-D02F-471A-A211-CCD424A54C10}"/>
            </a:ext>
          </a:extLst>
        </xdr:cNvPr>
        <xdr:cNvSpPr/>
      </xdr:nvSpPr>
      <xdr:spPr>
        <a:xfrm>
          <a:off x="631031" y="2745577"/>
          <a:ext cx="5001900" cy="435712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4</a:t>
          </a:r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. </a:t>
          </a:r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PENGUKURAN CAPAIAN SKP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0</xdr:col>
      <xdr:colOff>631032</xdr:colOff>
      <xdr:row>20</xdr:row>
      <xdr:rowOff>11904</xdr:rowOff>
    </xdr:from>
    <xdr:to>
      <xdr:col>8</xdr:col>
      <xdr:colOff>146532</xdr:colOff>
      <xdr:row>22</xdr:row>
      <xdr:rowOff>128529</xdr:rowOff>
    </xdr:to>
    <xdr:sp macro="" textlink="">
      <xdr:nvSpPr>
        <xdr:cNvPr id="8" name="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AE05339-4EE5-4646-8BC7-E60E5AD957C5}"/>
            </a:ext>
          </a:extLst>
        </xdr:cNvPr>
        <xdr:cNvSpPr/>
      </xdr:nvSpPr>
      <xdr:spPr>
        <a:xfrm>
          <a:off x="631032" y="3250404"/>
          <a:ext cx="5001900" cy="440475"/>
        </a:xfrm>
        <a:prstGeom prst="rect">
          <a:avLst/>
        </a:prstGeom>
        <a:solidFill>
          <a:srgbClr val="FFFF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5. BUKU CATATAN PERILAKU KERJA PNS</a:t>
          </a:r>
        </a:p>
      </xdr:txBody>
    </xdr:sp>
    <xdr:clientData/>
  </xdr:twoCellAnchor>
  <xdr:twoCellAnchor>
    <xdr:from>
      <xdr:col>0</xdr:col>
      <xdr:colOff>631031</xdr:colOff>
      <xdr:row>26</xdr:row>
      <xdr:rowOff>59534</xdr:rowOff>
    </xdr:from>
    <xdr:to>
      <xdr:col>8</xdr:col>
      <xdr:colOff>146531</xdr:colOff>
      <xdr:row>29</xdr:row>
      <xdr:rowOff>15083</xdr:rowOff>
    </xdr:to>
    <xdr:sp macro="" textlink="">
      <xdr:nvSpPr>
        <xdr:cNvPr id="9" name="Rectangl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BDF2FC-2171-4886-8A11-DCF6DC75DD42}"/>
            </a:ext>
          </a:extLst>
        </xdr:cNvPr>
        <xdr:cNvSpPr/>
      </xdr:nvSpPr>
      <xdr:spPr>
        <a:xfrm>
          <a:off x="631031" y="4269584"/>
          <a:ext cx="5001900" cy="441324"/>
        </a:xfrm>
        <a:prstGeom prst="rect">
          <a:avLst/>
        </a:prstGeom>
        <a:solidFill>
          <a:srgbClr val="FFC00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7</a:t>
          </a:r>
          <a:r>
            <a:rPr lang="id-ID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. </a:t>
          </a:r>
          <a:r>
            <a:rPr lang="en-US" sz="1800" b="0" cap="none" spc="0">
              <a:ln w="11430"/>
              <a:solidFill>
                <a:schemeClr val="bg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KONVERSI NILAI PRESTASI KERJA KE NILAI KINERJA</a:t>
          </a:r>
          <a:endParaRPr lang="id-ID" sz="1800" b="0" cap="none" spc="0">
            <a:ln w="11430"/>
            <a:solidFill>
              <a:schemeClr val="bg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8</xdr:col>
      <xdr:colOff>321468</xdr:colOff>
      <xdr:row>7</xdr:row>
      <xdr:rowOff>119061</xdr:rowOff>
    </xdr:from>
    <xdr:to>
      <xdr:col>15</xdr:col>
      <xdr:colOff>527530</xdr:colOff>
      <xdr:row>10</xdr:row>
      <xdr:rowOff>68999</xdr:rowOff>
    </xdr:to>
    <xdr:sp macro="" textlink="">
      <xdr:nvSpPr>
        <xdr:cNvPr id="10" name="Rectangle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20CFC0D-87FB-429D-8628-C4DC5079BC53}"/>
            </a:ext>
          </a:extLst>
        </xdr:cNvPr>
        <xdr:cNvSpPr/>
      </xdr:nvSpPr>
      <xdr:spPr>
        <a:xfrm>
          <a:off x="5807868" y="1252536"/>
          <a:ext cx="5006662" cy="435713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8</a:t>
          </a:r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. </a:t>
          </a:r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DATA PNS (Data PNS Bulan Juli)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8</xdr:col>
      <xdr:colOff>321475</xdr:colOff>
      <xdr:row>10</xdr:row>
      <xdr:rowOff>119062</xdr:rowOff>
    </xdr:from>
    <xdr:to>
      <xdr:col>15</xdr:col>
      <xdr:colOff>527537</xdr:colOff>
      <xdr:row>13</xdr:row>
      <xdr:rowOff>68999</xdr:rowOff>
    </xdr:to>
    <xdr:sp macro="" textlink="">
      <xdr:nvSpPr>
        <xdr:cNvPr id="11" name="Rectangle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CAA0F71-F441-43E4-A9C5-916185E1B891}"/>
            </a:ext>
          </a:extLst>
        </xdr:cNvPr>
        <xdr:cNvSpPr/>
      </xdr:nvSpPr>
      <xdr:spPr>
        <a:xfrm>
          <a:off x="5807875" y="1738312"/>
          <a:ext cx="5006662" cy="435712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9</a:t>
          </a:r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. </a:t>
          </a:r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RENCANA SKP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8</xdr:col>
      <xdr:colOff>321468</xdr:colOff>
      <xdr:row>13</xdr:row>
      <xdr:rowOff>142875</xdr:rowOff>
    </xdr:from>
    <xdr:to>
      <xdr:col>15</xdr:col>
      <xdr:colOff>527530</xdr:colOff>
      <xdr:row>16</xdr:row>
      <xdr:rowOff>92813</xdr:rowOff>
    </xdr:to>
    <xdr:sp macro="" textlink="">
      <xdr:nvSpPr>
        <xdr:cNvPr id="12" name="Rectangle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3E99A43-DFB6-4993-B4FD-143D9A458C78}"/>
            </a:ext>
          </a:extLst>
        </xdr:cNvPr>
        <xdr:cNvSpPr/>
      </xdr:nvSpPr>
      <xdr:spPr>
        <a:xfrm>
          <a:off x="5807868" y="2247900"/>
          <a:ext cx="5006662" cy="435713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10</a:t>
          </a:r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. </a:t>
          </a:r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REVIEW RENCANA</a:t>
          </a:r>
          <a:r>
            <a:rPr lang="en-US" sz="1800" b="0" cap="none" spc="0" baseline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 SKP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8</xdr:col>
      <xdr:colOff>321469</xdr:colOff>
      <xdr:row>16</xdr:row>
      <xdr:rowOff>154782</xdr:rowOff>
    </xdr:from>
    <xdr:to>
      <xdr:col>15</xdr:col>
      <xdr:colOff>527531</xdr:colOff>
      <xdr:row>19</xdr:row>
      <xdr:rowOff>104719</xdr:rowOff>
    </xdr:to>
    <xdr:sp macro="" textlink="">
      <xdr:nvSpPr>
        <xdr:cNvPr id="13" name="Rectangle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47D1A59-027D-4AB1-A2F0-676FD3D9D2FA}"/>
            </a:ext>
          </a:extLst>
        </xdr:cNvPr>
        <xdr:cNvSpPr/>
      </xdr:nvSpPr>
      <xdr:spPr>
        <a:xfrm>
          <a:off x="5807869" y="2745582"/>
          <a:ext cx="5006662" cy="435712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11</a:t>
          </a:r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. </a:t>
          </a:r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PENETAPAN SKP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8</xdr:col>
      <xdr:colOff>321469</xdr:colOff>
      <xdr:row>20</xdr:row>
      <xdr:rowOff>11907</xdr:rowOff>
    </xdr:from>
    <xdr:to>
      <xdr:col>15</xdr:col>
      <xdr:colOff>527531</xdr:colOff>
      <xdr:row>22</xdr:row>
      <xdr:rowOff>128532</xdr:rowOff>
    </xdr:to>
    <xdr:sp macro="" textlink="">
      <xdr:nvSpPr>
        <xdr:cNvPr id="14" name="Rectangle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8819D06-A85E-4240-8783-E12A57C6F7B8}"/>
            </a:ext>
          </a:extLst>
        </xdr:cNvPr>
        <xdr:cNvSpPr/>
      </xdr:nvSpPr>
      <xdr:spPr>
        <a:xfrm>
          <a:off x="5807869" y="3250407"/>
          <a:ext cx="5006662" cy="440475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12</a:t>
          </a:r>
          <a:r>
            <a:rPr lang="id-ID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. </a:t>
          </a:r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PENILAIAN SKP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8</xdr:col>
      <xdr:colOff>321469</xdr:colOff>
      <xdr:row>23</xdr:row>
      <xdr:rowOff>35719</xdr:rowOff>
    </xdr:from>
    <xdr:to>
      <xdr:col>15</xdr:col>
      <xdr:colOff>527531</xdr:colOff>
      <xdr:row>25</xdr:row>
      <xdr:rowOff>152344</xdr:rowOff>
    </xdr:to>
    <xdr:sp macro="" textlink="">
      <xdr:nvSpPr>
        <xdr:cNvPr id="15" name="Rectangle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ADD45370-52C6-4D17-AD42-0E0ADF883890}"/>
            </a:ext>
          </a:extLst>
        </xdr:cNvPr>
        <xdr:cNvSpPr/>
      </xdr:nvSpPr>
      <xdr:spPr>
        <a:xfrm>
          <a:off x="5807869" y="3759994"/>
          <a:ext cx="5006662" cy="440475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13. PENILAIAN PERILAKU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8</xdr:col>
      <xdr:colOff>309563</xdr:colOff>
      <xdr:row>26</xdr:row>
      <xdr:rowOff>71438</xdr:rowOff>
    </xdr:from>
    <xdr:to>
      <xdr:col>15</xdr:col>
      <xdr:colOff>515625</xdr:colOff>
      <xdr:row>29</xdr:row>
      <xdr:rowOff>21375</xdr:rowOff>
    </xdr:to>
    <xdr:sp macro="" textlink="">
      <xdr:nvSpPr>
        <xdr:cNvPr id="16" name="Rectangle 15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A934C3AD-C690-4307-8D73-721A92736FA1}"/>
            </a:ext>
          </a:extLst>
        </xdr:cNvPr>
        <xdr:cNvSpPr/>
      </xdr:nvSpPr>
      <xdr:spPr>
        <a:xfrm>
          <a:off x="5795963" y="4281488"/>
          <a:ext cx="5006662" cy="435712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14. PENILAIAN KINERJA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16</xdr:col>
      <xdr:colOff>11907</xdr:colOff>
      <xdr:row>10</xdr:row>
      <xdr:rowOff>130969</xdr:rowOff>
    </xdr:from>
    <xdr:to>
      <xdr:col>22</xdr:col>
      <xdr:colOff>321469</xdr:colOff>
      <xdr:row>16</xdr:row>
      <xdr:rowOff>84844</xdr:rowOff>
    </xdr:to>
    <xdr:sp macro="" textlink="">
      <xdr:nvSpPr>
        <xdr:cNvPr id="17" name="Rectangle 16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5FAC384C-8617-4D6A-9A62-8BEAFFBACDB7}"/>
            </a:ext>
          </a:extLst>
        </xdr:cNvPr>
        <xdr:cNvSpPr/>
      </xdr:nvSpPr>
      <xdr:spPr>
        <a:xfrm>
          <a:off x="11060907" y="1797844"/>
          <a:ext cx="4452937" cy="954000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15. LAPORAN DOKUMEN PENILAIAN KINERJA </a:t>
          </a:r>
        </a:p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(Juli - Desember 2021)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16</xdr:col>
      <xdr:colOff>11907</xdr:colOff>
      <xdr:row>16</xdr:row>
      <xdr:rowOff>154783</xdr:rowOff>
    </xdr:from>
    <xdr:to>
      <xdr:col>22</xdr:col>
      <xdr:colOff>321469</xdr:colOff>
      <xdr:row>22</xdr:row>
      <xdr:rowOff>107158</xdr:rowOff>
    </xdr:to>
    <xdr:sp macro="" textlink="">
      <xdr:nvSpPr>
        <xdr:cNvPr id="18" name="Rectangle 1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87707AE3-780B-4FC8-B6F5-37A40DDC780A}"/>
            </a:ext>
          </a:extLst>
        </xdr:cNvPr>
        <xdr:cNvSpPr/>
      </xdr:nvSpPr>
      <xdr:spPr>
        <a:xfrm>
          <a:off x="11060907" y="2821783"/>
          <a:ext cx="4452937" cy="952500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16. INTEGRASI NILAI SKP</a:t>
          </a:r>
        </a:p>
      </xdr:txBody>
    </xdr:sp>
    <xdr:clientData/>
  </xdr:twoCellAnchor>
  <xdr:twoCellAnchor>
    <xdr:from>
      <xdr:col>16</xdr:col>
      <xdr:colOff>11907</xdr:colOff>
      <xdr:row>23</xdr:row>
      <xdr:rowOff>35718</xdr:rowOff>
    </xdr:from>
    <xdr:to>
      <xdr:col>22</xdr:col>
      <xdr:colOff>321469</xdr:colOff>
      <xdr:row>29</xdr:row>
      <xdr:rowOff>23811</xdr:rowOff>
    </xdr:to>
    <xdr:sp macro="" textlink="">
      <xdr:nvSpPr>
        <xdr:cNvPr id="19" name="Rectangle 18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736A9FCC-7CA5-41A9-8B8B-E7AE24284934}"/>
            </a:ext>
          </a:extLst>
        </xdr:cNvPr>
        <xdr:cNvSpPr/>
      </xdr:nvSpPr>
      <xdr:spPr>
        <a:xfrm>
          <a:off x="11060907" y="3869531"/>
          <a:ext cx="4452937" cy="988218"/>
        </a:xfrm>
        <a:prstGeom prst="rect">
          <a:avLst/>
        </a:prstGeom>
        <a:solidFill>
          <a:schemeClr val="tx1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17. LAPORAN DOKUMEN PENILAIAN KINERJA </a:t>
          </a:r>
        </a:p>
        <a:p>
          <a:pPr algn="ctr"/>
          <a:r>
            <a:rPr lang="en-US" sz="1800" b="0" cap="none" spc="0">
              <a:ln w="11430"/>
              <a:solidFill>
                <a:srgbClr val="FFFF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(Januari - Desember 2021)</a:t>
          </a:r>
          <a:endParaRPr lang="id-ID" sz="1800" b="0" cap="none" spc="0">
            <a:ln w="11430"/>
            <a:solidFill>
              <a:srgbClr val="FFFF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  <xdr:twoCellAnchor>
    <xdr:from>
      <xdr:col>16</xdr:col>
      <xdr:colOff>11906</xdr:colOff>
      <xdr:row>7</xdr:row>
      <xdr:rowOff>119063</xdr:rowOff>
    </xdr:from>
    <xdr:to>
      <xdr:col>22</xdr:col>
      <xdr:colOff>321731</xdr:colOff>
      <xdr:row>10</xdr:row>
      <xdr:rowOff>69001</xdr:rowOff>
    </xdr:to>
    <xdr:sp macro="" textlink="">
      <xdr:nvSpPr>
        <xdr:cNvPr id="20" name="Rectangle 1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26654996-1F55-4E5A-BB33-1445C2F73ED5}"/>
            </a:ext>
          </a:extLst>
        </xdr:cNvPr>
        <xdr:cNvSpPr/>
      </xdr:nvSpPr>
      <xdr:spPr>
        <a:xfrm>
          <a:off x="11060906" y="1285876"/>
          <a:ext cx="4453200" cy="450000"/>
        </a:xfrm>
        <a:prstGeom prst="rect">
          <a:avLst/>
        </a:prstGeom>
        <a:solidFill>
          <a:srgbClr val="92D050"/>
        </a:solidFill>
        <a:effectLst>
          <a:glow rad="228600">
            <a:schemeClr val="accent5">
              <a:satMod val="175000"/>
              <a:alpha val="40000"/>
            </a:schemeClr>
          </a:glow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en-US" sz="1800" b="0" cap="none" spc="0">
              <a:ln w="11430"/>
              <a:solidFill>
                <a:schemeClr val="tx1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  <a:latin typeface="Bernard MT Condensed" pitchFamily="18" charset="0"/>
            </a:rPr>
            <a:t>00. KETERKAITAN JF</a:t>
          </a:r>
          <a:endParaRPr lang="id-ID" sz="1800" b="0" cap="none" spc="0">
            <a:ln w="11430"/>
            <a:solidFill>
              <a:schemeClr val="tx1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  <a:latin typeface="Bernard MT Condensed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4</xdr:row>
      <xdr:rowOff>104775</xdr:rowOff>
    </xdr:from>
    <xdr:to>
      <xdr:col>6</xdr:col>
      <xdr:colOff>57150</xdr:colOff>
      <xdr:row>6</xdr:row>
      <xdr:rowOff>720437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AAC3E2-1C7E-45B8-85DF-BB322545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762000"/>
          <a:ext cx="866775" cy="9395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329046</xdr:colOff>
      <xdr:row>72</xdr:row>
      <xdr:rowOff>1</xdr:rowOff>
    </xdr:from>
    <xdr:to>
      <xdr:col>20</xdr:col>
      <xdr:colOff>588819</xdr:colOff>
      <xdr:row>75</xdr:row>
      <xdr:rowOff>1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73BF49C8-B528-4B28-A1B4-5F0715B94BBD}"/>
            </a:ext>
          </a:extLst>
        </xdr:cNvPr>
        <xdr:cNvSpPr/>
      </xdr:nvSpPr>
      <xdr:spPr>
        <a:xfrm>
          <a:off x="7825221" y="17325976"/>
          <a:ext cx="259773" cy="790575"/>
        </a:xfrm>
        <a:prstGeom prst="rightBrace">
          <a:avLst>
            <a:gd name="adj1" fmla="val 62857"/>
            <a:gd name="adj2" fmla="val 50000"/>
          </a:avLst>
        </a:prstGeom>
        <a:ln w="41275" cmpd="sng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20</xdr:col>
      <xdr:colOff>320387</xdr:colOff>
      <xdr:row>27</xdr:row>
      <xdr:rowOff>95253</xdr:rowOff>
    </xdr:from>
    <xdr:to>
      <xdr:col>21</xdr:col>
      <xdr:colOff>86591</xdr:colOff>
      <xdr:row>33</xdr:row>
      <xdr:rowOff>311728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C91C858-CF8F-4A86-B068-740FF94ED64F}"/>
            </a:ext>
          </a:extLst>
        </xdr:cNvPr>
        <xdr:cNvSpPr/>
      </xdr:nvSpPr>
      <xdr:spPr>
        <a:xfrm>
          <a:off x="7816562" y="6334128"/>
          <a:ext cx="452004" cy="1416625"/>
        </a:xfrm>
        <a:prstGeom prst="rightBrace">
          <a:avLst>
            <a:gd name="adj1" fmla="val 30814"/>
            <a:gd name="adj2" fmla="val 50000"/>
          </a:avLst>
        </a:prstGeom>
        <a:ln w="539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20</xdr:col>
      <xdr:colOff>308265</xdr:colOff>
      <xdr:row>12</xdr:row>
      <xdr:rowOff>17318</xdr:rowOff>
    </xdr:from>
    <xdr:to>
      <xdr:col>21</xdr:col>
      <xdr:colOff>273628</xdr:colOff>
      <xdr:row>26</xdr:row>
      <xdr:rowOff>121228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id="{3E53EC79-417A-45A8-B5D5-CE3E6AF183CE}"/>
            </a:ext>
          </a:extLst>
        </xdr:cNvPr>
        <xdr:cNvSpPr/>
      </xdr:nvSpPr>
      <xdr:spPr>
        <a:xfrm>
          <a:off x="7804440" y="3112943"/>
          <a:ext cx="651163" cy="3056660"/>
        </a:xfrm>
        <a:prstGeom prst="rightBrace">
          <a:avLst>
            <a:gd name="adj1" fmla="val 36364"/>
            <a:gd name="adj2" fmla="val 50000"/>
          </a:avLst>
        </a:prstGeom>
        <a:ln w="53975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20</xdr:col>
      <xdr:colOff>325582</xdr:colOff>
      <xdr:row>34</xdr:row>
      <xdr:rowOff>0</xdr:rowOff>
    </xdr:from>
    <xdr:to>
      <xdr:col>21</xdr:col>
      <xdr:colOff>91786</xdr:colOff>
      <xdr:row>59</xdr:row>
      <xdr:rowOff>169719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3EC49531-994F-4DF3-BDA1-86BBC7EE4C05}"/>
            </a:ext>
          </a:extLst>
        </xdr:cNvPr>
        <xdr:cNvSpPr/>
      </xdr:nvSpPr>
      <xdr:spPr>
        <a:xfrm>
          <a:off x="7821757" y="7791450"/>
          <a:ext cx="452004" cy="7122969"/>
        </a:xfrm>
        <a:prstGeom prst="rightBrace">
          <a:avLst>
            <a:gd name="adj1" fmla="val 62857"/>
            <a:gd name="adj2" fmla="val 50000"/>
          </a:avLst>
        </a:prstGeom>
        <a:ln w="41275" cmpd="sng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20</xdr:col>
      <xdr:colOff>316922</xdr:colOff>
      <xdr:row>60</xdr:row>
      <xdr:rowOff>8659</xdr:rowOff>
    </xdr:from>
    <xdr:to>
      <xdr:col>21</xdr:col>
      <xdr:colOff>83126</xdr:colOff>
      <xdr:row>71</xdr:row>
      <xdr:rowOff>164523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A45BB71A-9FFA-4E25-BB95-8E3819792DC3}"/>
            </a:ext>
          </a:extLst>
        </xdr:cNvPr>
        <xdr:cNvSpPr/>
      </xdr:nvSpPr>
      <xdr:spPr>
        <a:xfrm>
          <a:off x="7813097" y="14953384"/>
          <a:ext cx="452004" cy="2346614"/>
        </a:xfrm>
        <a:prstGeom prst="rightBrace">
          <a:avLst>
            <a:gd name="adj1" fmla="val 62857"/>
            <a:gd name="adj2" fmla="val 50000"/>
          </a:avLst>
        </a:prstGeom>
        <a:ln w="41275" cmpd="sng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en-US"/>
        </a:p>
      </xdr:txBody>
    </xdr:sp>
    <xdr:clientData/>
  </xdr:twoCellAnchor>
  <xdr:twoCellAnchor>
    <xdr:from>
      <xdr:col>20</xdr:col>
      <xdr:colOff>311728</xdr:colOff>
      <xdr:row>75</xdr:row>
      <xdr:rowOff>34637</xdr:rowOff>
    </xdr:from>
    <xdr:to>
      <xdr:col>21</xdr:col>
      <xdr:colOff>51955</xdr:colOff>
      <xdr:row>83</xdr:row>
      <xdr:rowOff>173182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id="{87FE9F0B-803D-4D51-BD28-AE435C5285FE}"/>
            </a:ext>
          </a:extLst>
        </xdr:cNvPr>
        <xdr:cNvSpPr/>
      </xdr:nvSpPr>
      <xdr:spPr>
        <a:xfrm>
          <a:off x="7807903" y="18151187"/>
          <a:ext cx="426027" cy="1729220"/>
        </a:xfrm>
        <a:prstGeom prst="rightBrace">
          <a:avLst>
            <a:gd name="adj1" fmla="val 62857"/>
            <a:gd name="adj2" fmla="val 50000"/>
          </a:avLst>
        </a:prstGeom>
        <a:ln w="41275" cmpd="sng">
          <a:solidFill>
            <a:srgbClr val="FFFF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15</xdr:row>
      <xdr:rowOff>409574</xdr:rowOff>
    </xdr:from>
    <xdr:to>
      <xdr:col>17</xdr:col>
      <xdr:colOff>361950</xdr:colOff>
      <xdr:row>15</xdr:row>
      <xdr:rowOff>723899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6F2CE1E-6344-4C75-8D2E-F58541B0C315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16</xdr:row>
      <xdr:rowOff>409574</xdr:rowOff>
    </xdr:from>
    <xdr:to>
      <xdr:col>17</xdr:col>
      <xdr:colOff>361950</xdr:colOff>
      <xdr:row>16</xdr:row>
      <xdr:rowOff>723899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C273E41-8AC4-419B-93F3-16C485C0E463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17</xdr:row>
      <xdr:rowOff>409574</xdr:rowOff>
    </xdr:from>
    <xdr:to>
      <xdr:col>17</xdr:col>
      <xdr:colOff>361950</xdr:colOff>
      <xdr:row>17</xdr:row>
      <xdr:rowOff>723899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C8D79C0-0566-481E-9382-9E7ADE985009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18</xdr:row>
      <xdr:rowOff>409574</xdr:rowOff>
    </xdr:from>
    <xdr:to>
      <xdr:col>17</xdr:col>
      <xdr:colOff>361950</xdr:colOff>
      <xdr:row>18</xdr:row>
      <xdr:rowOff>723899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5D59870-98A3-4882-84F1-3A1B6295CF53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19</xdr:row>
      <xdr:rowOff>409574</xdr:rowOff>
    </xdr:from>
    <xdr:to>
      <xdr:col>17</xdr:col>
      <xdr:colOff>361950</xdr:colOff>
      <xdr:row>19</xdr:row>
      <xdr:rowOff>723899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10E90190-DA91-4C2F-96D7-68DD217FE94F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20</xdr:row>
      <xdr:rowOff>409574</xdr:rowOff>
    </xdr:from>
    <xdr:to>
      <xdr:col>17</xdr:col>
      <xdr:colOff>361950</xdr:colOff>
      <xdr:row>20</xdr:row>
      <xdr:rowOff>723899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8CF656C3-9790-4695-8D93-034011C43444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21</xdr:row>
      <xdr:rowOff>371474</xdr:rowOff>
    </xdr:from>
    <xdr:to>
      <xdr:col>17</xdr:col>
      <xdr:colOff>361950</xdr:colOff>
      <xdr:row>21</xdr:row>
      <xdr:rowOff>685799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8DE21FB9-B841-42C8-85A2-7FACE3207F8D}"/>
            </a:ext>
          </a:extLst>
        </xdr:cNvPr>
        <xdr:cNvSpPr/>
      </xdr:nvSpPr>
      <xdr:spPr>
        <a:xfrm>
          <a:off x="9925050" y="79152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22</xdr:row>
      <xdr:rowOff>409574</xdr:rowOff>
    </xdr:from>
    <xdr:to>
      <xdr:col>17</xdr:col>
      <xdr:colOff>361950</xdr:colOff>
      <xdr:row>22</xdr:row>
      <xdr:rowOff>723899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40342AC-95EA-4AF0-9767-E95FB8B14ECF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23</xdr:row>
      <xdr:rowOff>409574</xdr:rowOff>
    </xdr:from>
    <xdr:to>
      <xdr:col>17</xdr:col>
      <xdr:colOff>361950</xdr:colOff>
      <xdr:row>23</xdr:row>
      <xdr:rowOff>723899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9BA6BE5-0AB2-4774-AEBD-C2BA07E85FFA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24</xdr:row>
      <xdr:rowOff>409574</xdr:rowOff>
    </xdr:from>
    <xdr:to>
      <xdr:col>17</xdr:col>
      <xdr:colOff>361950</xdr:colOff>
      <xdr:row>24</xdr:row>
      <xdr:rowOff>723899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A97A4B63-6A7A-4968-8F36-263C9B9011CF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25</xdr:row>
      <xdr:rowOff>409574</xdr:rowOff>
    </xdr:from>
    <xdr:to>
      <xdr:col>17</xdr:col>
      <xdr:colOff>361950</xdr:colOff>
      <xdr:row>25</xdr:row>
      <xdr:rowOff>723899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2DA09167-636F-4080-8686-A42A6BF89B6B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26</xdr:row>
      <xdr:rowOff>409574</xdr:rowOff>
    </xdr:from>
    <xdr:to>
      <xdr:col>17</xdr:col>
      <xdr:colOff>361950</xdr:colOff>
      <xdr:row>26</xdr:row>
      <xdr:rowOff>723899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91557EE9-30C2-4BA7-8F99-16DE915C6B98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27</xdr:row>
      <xdr:rowOff>409574</xdr:rowOff>
    </xdr:from>
    <xdr:to>
      <xdr:col>17</xdr:col>
      <xdr:colOff>361950</xdr:colOff>
      <xdr:row>27</xdr:row>
      <xdr:rowOff>723899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AEC0A8A2-EDE1-44D0-ADDD-C5D5EC4701E5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28</xdr:row>
      <xdr:rowOff>409574</xdr:rowOff>
    </xdr:from>
    <xdr:to>
      <xdr:col>17</xdr:col>
      <xdr:colOff>361950</xdr:colOff>
      <xdr:row>28</xdr:row>
      <xdr:rowOff>723899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D74C4F30-284A-4157-B283-25E8ED05FD58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29</xdr:row>
      <xdr:rowOff>409574</xdr:rowOff>
    </xdr:from>
    <xdr:to>
      <xdr:col>17</xdr:col>
      <xdr:colOff>361950</xdr:colOff>
      <xdr:row>29</xdr:row>
      <xdr:rowOff>723899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73A43B18-88DC-4DC6-8FB0-CB48BF55162D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30</xdr:row>
      <xdr:rowOff>409574</xdr:rowOff>
    </xdr:from>
    <xdr:to>
      <xdr:col>17</xdr:col>
      <xdr:colOff>361950</xdr:colOff>
      <xdr:row>30</xdr:row>
      <xdr:rowOff>723899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5FA57A66-90F6-45D8-BBDE-C05C8E4F82C4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31</xdr:row>
      <xdr:rowOff>409574</xdr:rowOff>
    </xdr:from>
    <xdr:to>
      <xdr:col>17</xdr:col>
      <xdr:colOff>361950</xdr:colOff>
      <xdr:row>31</xdr:row>
      <xdr:rowOff>723899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79C3C0A3-2BE9-4A94-AE6B-ABA826E838B9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32</xdr:row>
      <xdr:rowOff>409574</xdr:rowOff>
    </xdr:from>
    <xdr:to>
      <xdr:col>17</xdr:col>
      <xdr:colOff>361950</xdr:colOff>
      <xdr:row>32</xdr:row>
      <xdr:rowOff>723899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982CD49E-DD84-4776-9C57-41624BEB4FF7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33</xdr:row>
      <xdr:rowOff>409574</xdr:rowOff>
    </xdr:from>
    <xdr:to>
      <xdr:col>17</xdr:col>
      <xdr:colOff>361950</xdr:colOff>
      <xdr:row>33</xdr:row>
      <xdr:rowOff>723899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B2626710-39D5-42B9-A647-5F4122905258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34</xdr:row>
      <xdr:rowOff>409574</xdr:rowOff>
    </xdr:from>
    <xdr:to>
      <xdr:col>17</xdr:col>
      <xdr:colOff>361950</xdr:colOff>
      <xdr:row>34</xdr:row>
      <xdr:rowOff>723899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A7B081B-DDA9-4852-95C8-1BA675023F1F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35</xdr:row>
      <xdr:rowOff>409574</xdr:rowOff>
    </xdr:from>
    <xdr:to>
      <xdr:col>17</xdr:col>
      <xdr:colOff>361950</xdr:colOff>
      <xdr:row>35</xdr:row>
      <xdr:rowOff>723899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9762C808-D1F5-430C-BD2D-BDCEBC44CD0E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36</xdr:row>
      <xdr:rowOff>409574</xdr:rowOff>
    </xdr:from>
    <xdr:to>
      <xdr:col>17</xdr:col>
      <xdr:colOff>361950</xdr:colOff>
      <xdr:row>36</xdr:row>
      <xdr:rowOff>723899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8787F433-56B0-457E-A6F6-B0889C8EC62C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37</xdr:row>
      <xdr:rowOff>409574</xdr:rowOff>
    </xdr:from>
    <xdr:to>
      <xdr:col>17</xdr:col>
      <xdr:colOff>361950</xdr:colOff>
      <xdr:row>37</xdr:row>
      <xdr:rowOff>723899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BCD721E6-A6F2-472E-A50F-BE9BA3F2C9C2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38</xdr:row>
      <xdr:rowOff>409574</xdr:rowOff>
    </xdr:from>
    <xdr:to>
      <xdr:col>17</xdr:col>
      <xdr:colOff>361950</xdr:colOff>
      <xdr:row>38</xdr:row>
      <xdr:rowOff>723899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FA105F76-BB3E-4664-947C-A124E05C3F00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39</xdr:row>
      <xdr:rowOff>409574</xdr:rowOff>
    </xdr:from>
    <xdr:to>
      <xdr:col>17</xdr:col>
      <xdr:colOff>361950</xdr:colOff>
      <xdr:row>39</xdr:row>
      <xdr:rowOff>723899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3F307B1-1F86-45DB-8590-740CB6E3872A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40</xdr:row>
      <xdr:rowOff>409574</xdr:rowOff>
    </xdr:from>
    <xdr:to>
      <xdr:col>17</xdr:col>
      <xdr:colOff>361950</xdr:colOff>
      <xdr:row>40</xdr:row>
      <xdr:rowOff>723899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54A377E4-C8E8-4DBC-8342-3E82B8509D33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41</xdr:row>
      <xdr:rowOff>409574</xdr:rowOff>
    </xdr:from>
    <xdr:to>
      <xdr:col>17</xdr:col>
      <xdr:colOff>361950</xdr:colOff>
      <xdr:row>41</xdr:row>
      <xdr:rowOff>723899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A1CCD1A6-5381-4F12-A381-687357752DFF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42</xdr:row>
      <xdr:rowOff>409574</xdr:rowOff>
    </xdr:from>
    <xdr:to>
      <xdr:col>17</xdr:col>
      <xdr:colOff>361950</xdr:colOff>
      <xdr:row>42</xdr:row>
      <xdr:rowOff>723899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D1A102AB-B083-491C-B770-20E1CF546CCE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43</xdr:row>
      <xdr:rowOff>409574</xdr:rowOff>
    </xdr:from>
    <xdr:to>
      <xdr:col>17</xdr:col>
      <xdr:colOff>361950</xdr:colOff>
      <xdr:row>43</xdr:row>
      <xdr:rowOff>723899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D4A99B3-0B53-45D4-81A9-79336AB90F71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44</xdr:row>
      <xdr:rowOff>409574</xdr:rowOff>
    </xdr:from>
    <xdr:to>
      <xdr:col>17</xdr:col>
      <xdr:colOff>361950</xdr:colOff>
      <xdr:row>44</xdr:row>
      <xdr:rowOff>723899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BE8562A4-3F63-4AC7-A9E0-FD5915F1020C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45</xdr:row>
      <xdr:rowOff>409574</xdr:rowOff>
    </xdr:from>
    <xdr:to>
      <xdr:col>17</xdr:col>
      <xdr:colOff>361950</xdr:colOff>
      <xdr:row>45</xdr:row>
      <xdr:rowOff>723899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CB334104-6EEC-467E-A962-50875911B3E2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46</xdr:row>
      <xdr:rowOff>409574</xdr:rowOff>
    </xdr:from>
    <xdr:to>
      <xdr:col>17</xdr:col>
      <xdr:colOff>361950</xdr:colOff>
      <xdr:row>46</xdr:row>
      <xdr:rowOff>723899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3E2E17DE-DF0D-430E-81C4-5BD6CF248778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47</xdr:row>
      <xdr:rowOff>409574</xdr:rowOff>
    </xdr:from>
    <xdr:to>
      <xdr:col>17</xdr:col>
      <xdr:colOff>361950</xdr:colOff>
      <xdr:row>47</xdr:row>
      <xdr:rowOff>723899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D2A90E31-89F8-4029-A955-344D853C9D39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48</xdr:row>
      <xdr:rowOff>409574</xdr:rowOff>
    </xdr:from>
    <xdr:to>
      <xdr:col>17</xdr:col>
      <xdr:colOff>361950</xdr:colOff>
      <xdr:row>48</xdr:row>
      <xdr:rowOff>723899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05F277D3-CAB6-493C-BD9F-F16F6B8E4D13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49</xdr:row>
      <xdr:rowOff>409574</xdr:rowOff>
    </xdr:from>
    <xdr:to>
      <xdr:col>17</xdr:col>
      <xdr:colOff>361950</xdr:colOff>
      <xdr:row>49</xdr:row>
      <xdr:rowOff>723899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6C9CF92D-CE48-4718-A9D9-0A880EA3FFFB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50</xdr:row>
      <xdr:rowOff>409574</xdr:rowOff>
    </xdr:from>
    <xdr:to>
      <xdr:col>17</xdr:col>
      <xdr:colOff>361950</xdr:colOff>
      <xdr:row>50</xdr:row>
      <xdr:rowOff>723899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D362AB30-2A59-4E48-90BD-4896A7290AA5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51</xdr:row>
      <xdr:rowOff>409574</xdr:rowOff>
    </xdr:from>
    <xdr:to>
      <xdr:col>17</xdr:col>
      <xdr:colOff>361950</xdr:colOff>
      <xdr:row>51</xdr:row>
      <xdr:rowOff>723899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3B0131EB-C69D-49EE-863F-DF2FB9F66399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52</xdr:row>
      <xdr:rowOff>409574</xdr:rowOff>
    </xdr:from>
    <xdr:to>
      <xdr:col>17</xdr:col>
      <xdr:colOff>361950</xdr:colOff>
      <xdr:row>52</xdr:row>
      <xdr:rowOff>723899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D1643308-11B6-427C-9989-2A2A7BFD980F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53</xdr:row>
      <xdr:rowOff>409574</xdr:rowOff>
    </xdr:from>
    <xdr:to>
      <xdr:col>17</xdr:col>
      <xdr:colOff>361950</xdr:colOff>
      <xdr:row>53</xdr:row>
      <xdr:rowOff>723899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9E02A016-5EFA-45F4-85D9-7F99DDC1EDBE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54</xdr:row>
      <xdr:rowOff>409574</xdr:rowOff>
    </xdr:from>
    <xdr:to>
      <xdr:col>17</xdr:col>
      <xdr:colOff>361950</xdr:colOff>
      <xdr:row>54</xdr:row>
      <xdr:rowOff>723899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15673C1F-402E-4D82-B136-7B44F792FA47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55</xdr:row>
      <xdr:rowOff>409574</xdr:rowOff>
    </xdr:from>
    <xdr:to>
      <xdr:col>17</xdr:col>
      <xdr:colOff>361950</xdr:colOff>
      <xdr:row>55</xdr:row>
      <xdr:rowOff>723899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EBF7C85-78E4-4365-9DE9-DE9785ACB4F7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56</xdr:row>
      <xdr:rowOff>409574</xdr:rowOff>
    </xdr:from>
    <xdr:to>
      <xdr:col>17</xdr:col>
      <xdr:colOff>361950</xdr:colOff>
      <xdr:row>56</xdr:row>
      <xdr:rowOff>723899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B9245D10-7A04-4C68-AB2E-CA3F7E785CAA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57</xdr:row>
      <xdr:rowOff>409574</xdr:rowOff>
    </xdr:from>
    <xdr:to>
      <xdr:col>17</xdr:col>
      <xdr:colOff>361950</xdr:colOff>
      <xdr:row>57</xdr:row>
      <xdr:rowOff>723899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8ED1DC45-1DA0-4932-884F-51F3355FBB32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58</xdr:row>
      <xdr:rowOff>409574</xdr:rowOff>
    </xdr:from>
    <xdr:to>
      <xdr:col>17</xdr:col>
      <xdr:colOff>361950</xdr:colOff>
      <xdr:row>58</xdr:row>
      <xdr:rowOff>723899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B5974B40-BF38-47EF-9156-C39A229876EA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59</xdr:row>
      <xdr:rowOff>409574</xdr:rowOff>
    </xdr:from>
    <xdr:to>
      <xdr:col>17</xdr:col>
      <xdr:colOff>361950</xdr:colOff>
      <xdr:row>59</xdr:row>
      <xdr:rowOff>723899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24DD4457-3033-4146-A685-9AC0D7B9ED77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60</xdr:row>
      <xdr:rowOff>409574</xdr:rowOff>
    </xdr:from>
    <xdr:to>
      <xdr:col>17</xdr:col>
      <xdr:colOff>361950</xdr:colOff>
      <xdr:row>60</xdr:row>
      <xdr:rowOff>723899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A2CBE760-C8E1-41F8-B559-838A96B20995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61</xdr:row>
      <xdr:rowOff>409574</xdr:rowOff>
    </xdr:from>
    <xdr:to>
      <xdr:col>17</xdr:col>
      <xdr:colOff>361950</xdr:colOff>
      <xdr:row>61</xdr:row>
      <xdr:rowOff>723899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813CD8F6-909E-40F1-86C7-7BF3C3D47039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62</xdr:row>
      <xdr:rowOff>409574</xdr:rowOff>
    </xdr:from>
    <xdr:to>
      <xdr:col>17</xdr:col>
      <xdr:colOff>361950</xdr:colOff>
      <xdr:row>62</xdr:row>
      <xdr:rowOff>723899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414605B4-9DA1-4AFD-BB24-AD299F0FF971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63</xdr:row>
      <xdr:rowOff>409574</xdr:rowOff>
    </xdr:from>
    <xdr:to>
      <xdr:col>17</xdr:col>
      <xdr:colOff>361950</xdr:colOff>
      <xdr:row>63</xdr:row>
      <xdr:rowOff>723899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FDBDE660-79FD-4284-83A5-968E616A72AB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64</xdr:row>
      <xdr:rowOff>409574</xdr:rowOff>
    </xdr:from>
    <xdr:to>
      <xdr:col>17</xdr:col>
      <xdr:colOff>361950</xdr:colOff>
      <xdr:row>64</xdr:row>
      <xdr:rowOff>723899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7AB3885C-63FB-4213-BC56-A0D8EC51B258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65</xdr:row>
      <xdr:rowOff>409574</xdr:rowOff>
    </xdr:from>
    <xdr:to>
      <xdr:col>17</xdr:col>
      <xdr:colOff>361950</xdr:colOff>
      <xdr:row>65</xdr:row>
      <xdr:rowOff>723899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855D0D29-9E70-4F57-889A-D33673A05ECC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66</xdr:row>
      <xdr:rowOff>409574</xdr:rowOff>
    </xdr:from>
    <xdr:to>
      <xdr:col>17</xdr:col>
      <xdr:colOff>361950</xdr:colOff>
      <xdr:row>66</xdr:row>
      <xdr:rowOff>723899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AA772CB0-8AD8-45FF-901A-3B9B25BC0A7E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68</xdr:row>
      <xdr:rowOff>409574</xdr:rowOff>
    </xdr:from>
    <xdr:to>
      <xdr:col>17</xdr:col>
      <xdr:colOff>361950</xdr:colOff>
      <xdr:row>68</xdr:row>
      <xdr:rowOff>723899</xdr:rowOff>
    </xdr:to>
    <xdr:sp macro="" textlink="">
      <xdr:nvSpPr>
        <xdr:cNvPr id="133" name="Rectangle 132">
          <a:extLst>
            <a:ext uri="{FF2B5EF4-FFF2-40B4-BE49-F238E27FC236}">
              <a16:creationId xmlns:a16="http://schemas.microsoft.com/office/drawing/2014/main" id="{9133AABE-2D10-452F-8907-6D81C9C8A059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95250</xdr:colOff>
      <xdr:row>67</xdr:row>
      <xdr:rowOff>409574</xdr:rowOff>
    </xdr:from>
    <xdr:to>
      <xdr:col>17</xdr:col>
      <xdr:colOff>361950</xdr:colOff>
      <xdr:row>67</xdr:row>
      <xdr:rowOff>723899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E4A652BF-0420-4D9F-B5E1-FEAD0DC5B5D6}"/>
            </a:ext>
          </a:extLst>
        </xdr:cNvPr>
        <xdr:cNvSpPr/>
      </xdr:nvSpPr>
      <xdr:spPr>
        <a:xfrm>
          <a:off x="9953625" y="3381374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16</xdr:col>
      <xdr:colOff>104775</xdr:colOff>
      <xdr:row>71</xdr:row>
      <xdr:rowOff>200025</xdr:rowOff>
    </xdr:from>
    <xdr:to>
      <xdr:col>17</xdr:col>
      <xdr:colOff>371475</xdr:colOff>
      <xdr:row>71</xdr:row>
      <xdr:rowOff>514350</xdr:rowOff>
    </xdr:to>
    <xdr:sp macro="" textlink="">
      <xdr:nvSpPr>
        <xdr:cNvPr id="135" name="Rectangle 134">
          <a:extLst>
            <a:ext uri="{FF2B5EF4-FFF2-40B4-BE49-F238E27FC236}">
              <a16:creationId xmlns:a16="http://schemas.microsoft.com/office/drawing/2014/main" id="{4F2CD9F0-B80D-415C-9616-9548385B50EB}"/>
            </a:ext>
          </a:extLst>
        </xdr:cNvPr>
        <xdr:cNvSpPr/>
      </xdr:nvSpPr>
      <xdr:spPr>
        <a:xfrm>
          <a:off x="9963150" y="103632000"/>
          <a:ext cx="695325" cy="3143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P/00.%20SKP%202021%20Jadi/_SKP%202021_Kepala%20MTsN-MAN%20(Bambang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P/Contoh%20Jadi/GPAI/1.%20SKP-GURU%20P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ilaian SKP JA PENGEMB"/>
      <sheetName val="COVER"/>
      <sheetName val="DATA 1"/>
      <sheetName val="SKP"/>
      <sheetName val="PENGUKURAN"/>
      <sheetName val="PERILAKU KERJA"/>
      <sheetName val="Penilaian Prestasi"/>
      <sheetName val="Konversi Nilai"/>
      <sheetName val="DATA PNS"/>
      <sheetName val="RENCANA SKP"/>
      <sheetName val="KEGIATAN GURU"/>
      <sheetName val="KETERKAITAN JF"/>
      <sheetName val="REVIEW RENCANA SKP"/>
      <sheetName val="PENETAPAN SKP"/>
      <sheetName val="PENILAIAN SKP"/>
      <sheetName val="Penilaian Perilaku"/>
      <sheetName val="Penilaian Kinerja"/>
      <sheetName val="Laporan DPK"/>
      <sheetName val="Integrasi Nilai"/>
      <sheetName val="DPK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AC10" t="str">
            <v>Guru</v>
          </cell>
        </row>
        <row r="11">
          <cell r="AC11" t="str">
            <v>Kepala Sekolah</v>
          </cell>
        </row>
        <row r="12">
          <cell r="AC12" t="str">
            <v>Wakil Kepala Sekolah</v>
          </cell>
        </row>
        <row r="13">
          <cell r="AC13" t="str">
            <v>Ketua Program Keahlian</v>
          </cell>
        </row>
        <row r="14">
          <cell r="AC14" t="str">
            <v>Kepala Perpustakaan</v>
          </cell>
        </row>
        <row r="15">
          <cell r="AC15" t="str">
            <v>Kepala Laboratorium</v>
          </cell>
        </row>
        <row r="16">
          <cell r="AC16" t="str">
            <v>Kepala Bengkel</v>
          </cell>
        </row>
        <row r="17">
          <cell r="AC17" t="str">
            <v>Kepala Unit Produksi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TA SKP"/>
      <sheetName val="COVER"/>
      <sheetName val="FORM SKP"/>
      <sheetName val="KEGIATAN GURU"/>
      <sheetName val="PENGUKURAN SKP"/>
      <sheetName val="PERILAKU"/>
      <sheetName val="AK"/>
      <sheetName val="NILAI DP3"/>
      <sheetName val="PERILAKU KERJA"/>
    </sheetNames>
    <sheetDataSet>
      <sheetData sheetId="0"/>
      <sheetData sheetId="1">
        <row r="6">
          <cell r="E6" t="str">
            <v>Pembina, Gol. IV/a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2:U992"/>
  <sheetViews>
    <sheetView topLeftCell="I7" workbookViewId="0">
      <selection activeCell="J17" sqref="J17"/>
    </sheetView>
  </sheetViews>
  <sheetFormatPr defaultColWidth="12.625" defaultRowHeight="15" customHeight="1"/>
  <cols>
    <col min="1" max="1" width="4.75" style="17" customWidth="1"/>
    <col min="2" max="2" width="16.75" style="17" customWidth="1"/>
    <col min="3" max="3" width="2.5" style="17" customWidth="1"/>
    <col min="4" max="4" width="26.375" style="17" customWidth="1"/>
    <col min="5" max="7" width="7.625" style="17" customWidth="1"/>
    <col min="8" max="8" width="18" style="17" customWidth="1"/>
    <col min="9" max="14" width="9.25" style="17" customWidth="1"/>
    <col min="15" max="15" width="11.125" style="17" customWidth="1"/>
    <col min="16" max="16" width="12" style="17" customWidth="1"/>
    <col min="17" max="18" width="11.125" style="17" customWidth="1"/>
    <col min="19" max="19" width="14.375" style="17" customWidth="1"/>
    <col min="20" max="20" width="11.25" style="17" customWidth="1"/>
    <col min="21" max="21" width="12.875" style="17" customWidth="1"/>
    <col min="22" max="22" width="13.875" style="17" customWidth="1"/>
    <col min="23" max="30" width="7.625" style="17" customWidth="1"/>
    <col min="31" max="16384" width="12.625" style="17"/>
  </cols>
  <sheetData>
    <row r="2" spans="1:21">
      <c r="B2" s="429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</row>
    <row r="3" spans="1:21">
      <c r="B3" s="429" t="s">
        <v>0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</row>
    <row r="4" spans="1:21">
      <c r="B4" s="4" t="s">
        <v>1</v>
      </c>
    </row>
    <row r="5" spans="1:21">
      <c r="A5" s="6"/>
      <c r="B5" s="431" t="s">
        <v>2</v>
      </c>
      <c r="C5" s="432"/>
      <c r="D5" s="432"/>
      <c r="E5" s="432"/>
      <c r="F5" s="432"/>
      <c r="G5" s="432"/>
      <c r="H5" s="433" t="s">
        <v>3</v>
      </c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</row>
    <row r="6" spans="1:21">
      <c r="A6" s="6"/>
      <c r="B6" s="1" t="s">
        <v>4</v>
      </c>
      <c r="C6" s="7" t="s">
        <v>5</v>
      </c>
      <c r="D6" s="1" t="e">
        <f>#REF!</f>
        <v>#REF!</v>
      </c>
      <c r="E6" s="1"/>
      <c r="F6" s="1"/>
      <c r="G6" s="1"/>
      <c r="H6" s="6" t="s">
        <v>4</v>
      </c>
      <c r="I6" s="2" t="s">
        <v>5</v>
      </c>
      <c r="J6" s="42"/>
      <c r="K6" s="42"/>
      <c r="L6" s="42"/>
      <c r="M6" s="42"/>
      <c r="N6" s="1" t="e">
        <f>#REF!</f>
        <v>#REF!</v>
      </c>
      <c r="O6" s="1"/>
      <c r="P6" s="1"/>
      <c r="Q6" s="1"/>
      <c r="R6" s="1"/>
      <c r="S6" s="1"/>
      <c r="T6" s="1"/>
      <c r="U6" s="1"/>
    </row>
    <row r="7" spans="1:21">
      <c r="A7" s="6"/>
      <c r="B7" s="1" t="s">
        <v>6</v>
      </c>
      <c r="C7" s="7" t="s">
        <v>5</v>
      </c>
      <c r="D7" s="1" t="e">
        <f>#REF!</f>
        <v>#REF!</v>
      </c>
      <c r="E7" s="1"/>
      <c r="F7" s="1"/>
      <c r="G7" s="1"/>
      <c r="H7" s="6" t="s">
        <v>6</v>
      </c>
      <c r="I7" s="2" t="s">
        <v>5</v>
      </c>
      <c r="J7" s="42"/>
      <c r="K7" s="42"/>
      <c r="L7" s="42"/>
      <c r="M7" s="42"/>
      <c r="N7" s="1" t="e">
        <f>#REF!</f>
        <v>#REF!</v>
      </c>
      <c r="O7" s="1"/>
      <c r="P7" s="1"/>
      <c r="Q7" s="1"/>
      <c r="R7" s="1"/>
      <c r="S7" s="1"/>
      <c r="T7" s="1"/>
      <c r="U7" s="1"/>
    </row>
    <row r="8" spans="1:21">
      <c r="A8" s="6"/>
      <c r="B8" s="1" t="s">
        <v>7</v>
      </c>
      <c r="C8" s="7" t="s">
        <v>5</v>
      </c>
      <c r="D8" s="1" t="e">
        <f>#REF!</f>
        <v>#REF!</v>
      </c>
      <c r="E8" s="1"/>
      <c r="F8" s="1"/>
      <c r="G8" s="1"/>
      <c r="H8" s="6" t="s">
        <v>7</v>
      </c>
      <c r="I8" s="2" t="s">
        <v>5</v>
      </c>
      <c r="J8" s="42"/>
      <c r="K8" s="42"/>
      <c r="L8" s="42"/>
      <c r="M8" s="42"/>
      <c r="N8" s="1" t="e">
        <f>#REF!</f>
        <v>#REF!</v>
      </c>
      <c r="O8" s="1"/>
      <c r="P8" s="1"/>
      <c r="Q8" s="1"/>
      <c r="R8" s="1"/>
      <c r="S8" s="1"/>
      <c r="T8" s="1"/>
      <c r="U8" s="1"/>
    </row>
    <row r="9" spans="1:21">
      <c r="A9" s="6"/>
      <c r="B9" s="1" t="s">
        <v>8</v>
      </c>
      <c r="C9" s="7" t="s">
        <v>5</v>
      </c>
      <c r="D9" s="1" t="e">
        <f>#REF!</f>
        <v>#REF!</v>
      </c>
      <c r="E9" s="1"/>
      <c r="F9" s="1"/>
      <c r="G9" s="1"/>
      <c r="H9" s="6" t="s">
        <v>8</v>
      </c>
      <c r="I9" s="2" t="s">
        <v>5</v>
      </c>
      <c r="J9" s="42"/>
      <c r="K9" s="42"/>
      <c r="L9" s="42"/>
      <c r="M9" s="42"/>
      <c r="N9" s="1" t="e">
        <f>#REF!</f>
        <v>#REF!</v>
      </c>
      <c r="O9" s="1"/>
      <c r="P9" s="1"/>
      <c r="Q9" s="1"/>
      <c r="R9" s="1"/>
      <c r="S9" s="1"/>
      <c r="T9" s="1"/>
      <c r="U9" s="1"/>
    </row>
    <row r="10" spans="1:21">
      <c r="A10" s="6"/>
      <c r="B10" s="1" t="s">
        <v>9</v>
      </c>
      <c r="C10" s="7" t="s">
        <v>5</v>
      </c>
      <c r="D10" s="10" t="e">
        <f>#REF!</f>
        <v>#REF!</v>
      </c>
      <c r="E10" s="10"/>
      <c r="F10" s="10"/>
      <c r="G10" s="10"/>
      <c r="H10" s="14" t="s">
        <v>9</v>
      </c>
      <c r="I10" s="2" t="s">
        <v>5</v>
      </c>
      <c r="J10" s="50"/>
      <c r="K10" s="50"/>
      <c r="L10" s="50"/>
      <c r="M10" s="50"/>
      <c r="N10" s="10" t="e">
        <f>#REF!</f>
        <v>#REF!</v>
      </c>
      <c r="O10" s="10"/>
      <c r="P10" s="10"/>
      <c r="Q10" s="10"/>
      <c r="R10" s="10"/>
      <c r="S10" s="10"/>
      <c r="T10" s="10"/>
      <c r="U10" s="1"/>
    </row>
    <row r="11" spans="1:21" ht="70.5" customHeight="1">
      <c r="A11" s="46" t="s">
        <v>10</v>
      </c>
      <c r="B11" s="434" t="s">
        <v>42</v>
      </c>
      <c r="C11" s="435"/>
      <c r="D11" s="47" t="s">
        <v>11</v>
      </c>
      <c r="E11" s="48" t="s">
        <v>22</v>
      </c>
      <c r="F11" s="436" t="s">
        <v>12</v>
      </c>
      <c r="G11" s="437"/>
      <c r="H11" s="438"/>
      <c r="I11" s="49" t="s">
        <v>43</v>
      </c>
      <c r="J11" s="51" t="s">
        <v>44</v>
      </c>
      <c r="K11" s="51" t="s">
        <v>45</v>
      </c>
      <c r="L11" s="51" t="s">
        <v>46</v>
      </c>
      <c r="M11" s="51" t="s">
        <v>47</v>
      </c>
      <c r="N11" s="30" t="s">
        <v>30</v>
      </c>
      <c r="O11" s="26" t="s">
        <v>32</v>
      </c>
      <c r="P11" s="25" t="s">
        <v>35</v>
      </c>
      <c r="Q11" s="25" t="s">
        <v>34</v>
      </c>
      <c r="R11" s="31" t="s">
        <v>33</v>
      </c>
      <c r="S11" s="32" t="s">
        <v>37</v>
      </c>
      <c r="T11" s="32" t="s">
        <v>36</v>
      </c>
      <c r="U11" s="40" t="s">
        <v>31</v>
      </c>
    </row>
    <row r="12" spans="1:21">
      <c r="A12" s="34" t="s">
        <v>14</v>
      </c>
      <c r="B12" s="420" t="s">
        <v>15</v>
      </c>
      <c r="C12" s="421"/>
      <c r="D12" s="52" t="s">
        <v>16</v>
      </c>
      <c r="E12" s="54" t="s">
        <v>17</v>
      </c>
      <c r="F12" s="422" t="s">
        <v>19</v>
      </c>
      <c r="G12" s="423"/>
      <c r="H12" s="423"/>
      <c r="I12" s="53" t="s">
        <v>48</v>
      </c>
      <c r="J12" s="55" t="s">
        <v>24</v>
      </c>
      <c r="K12" s="55" t="s">
        <v>23</v>
      </c>
      <c r="L12" s="55" t="s">
        <v>25</v>
      </c>
      <c r="M12" s="55" t="s">
        <v>26</v>
      </c>
      <c r="N12" s="35" t="s">
        <v>49</v>
      </c>
      <c r="O12" s="36" t="s">
        <v>50</v>
      </c>
      <c r="P12" s="36" t="s">
        <v>51</v>
      </c>
      <c r="Q12" s="36" t="s">
        <v>52</v>
      </c>
      <c r="R12" s="37" t="s">
        <v>53</v>
      </c>
      <c r="S12" s="37" t="s">
        <v>54</v>
      </c>
      <c r="T12" s="37" t="s">
        <v>55</v>
      </c>
      <c r="U12" s="41"/>
    </row>
    <row r="13" spans="1:21">
      <c r="A13" s="424" t="s">
        <v>18</v>
      </c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</row>
    <row r="14" spans="1:21" ht="39.75" customHeight="1">
      <c r="A14" s="3">
        <v>1</v>
      </c>
      <c r="B14" s="43" t="e">
        <f>#REF!</f>
        <v>#REF!</v>
      </c>
      <c r="C14" s="22"/>
      <c r="D14" s="23"/>
      <c r="E14" s="417" t="s">
        <v>27</v>
      </c>
      <c r="F14" s="418"/>
      <c r="G14" s="418"/>
      <c r="H14" s="419"/>
      <c r="I14" s="5" t="e">
        <f>#REF!</f>
        <v>#REF!</v>
      </c>
      <c r="J14" s="11"/>
      <c r="K14" s="11"/>
      <c r="L14" s="11"/>
      <c r="M14" s="11"/>
      <c r="N14" s="9">
        <v>15</v>
      </c>
      <c r="O14" s="9" t="e">
        <f>(N14/I14)*100</f>
        <v>#REF!</v>
      </c>
      <c r="P14" s="9" t="e">
        <f>IF(O14&lt;=50,"(Sangat Kurang)",IF(O14&lt;=69,"(Kurang)",IF(O14&lt;=89,"(Cukup)",IF(O14&lt;=120,"(Baik)","(Sangat Baik)"))))</f>
        <v>#REF!</v>
      </c>
      <c r="Q14" s="9" t="e">
        <f>IF(O14&lt;=50,((O14/50)*49),IF(O14&lt;=60,(50+((19/9)*(O14-51))),IF(O14&lt;=75,(70+((19/14)*(O14-61))),IF(O14&lt;=90,(90+((19/14)*(O14-76))),IF(O14&lt;=99,(110+((10/8)*(O14-91))),120)))))</f>
        <v>#REF!</v>
      </c>
      <c r="R14" s="9" t="e">
        <f>(((1+(1-(N14/I14)))*100))</f>
        <v>#REF!</v>
      </c>
      <c r="S14" s="9" t="e">
        <f>IF(R14&lt;=50,"(Sangat Kurang)",IF(R14&lt;=69,"(Kurang)",IF(R14&lt;=89,"(Cukup)",IF(R14&lt;=120,"(Baik)","(Sangat Baik)"))))</f>
        <v>#REF!</v>
      </c>
      <c r="T14" s="9">
        <v>0</v>
      </c>
      <c r="U14" s="9" t="e">
        <f>U20</f>
        <v>#REF!</v>
      </c>
    </row>
    <row r="15" spans="1:21" ht="39" customHeight="1">
      <c r="A15" s="3"/>
      <c r="B15" s="43"/>
      <c r="C15" s="22"/>
      <c r="D15" s="23"/>
      <c r="E15" s="417" t="e">
        <f>#REF!</f>
        <v>#REF!</v>
      </c>
      <c r="F15" s="418"/>
      <c r="G15" s="418"/>
      <c r="H15" s="419"/>
      <c r="I15" s="5" t="e">
        <f>#REF!</f>
        <v>#REF!</v>
      </c>
      <c r="J15" s="11"/>
      <c r="K15" s="11"/>
      <c r="L15" s="11"/>
      <c r="M15" s="11"/>
      <c r="N15" s="9">
        <v>50</v>
      </c>
      <c r="O15" s="9" t="e">
        <f>(N15/I15)*100</f>
        <v>#REF!</v>
      </c>
      <c r="P15" s="29" t="e">
        <f>IF(O15&lt;=50,"(Sangat Kurang)",IF(O15&lt;=69,"(Kurang)",IF(O15&lt;=89,"(Cukup)",IF(O15&lt;=120,"(Baik)","(Sangat Baik)"))))</f>
        <v>#REF!</v>
      </c>
      <c r="Q15" s="9">
        <v>0</v>
      </c>
      <c r="R15" s="9" t="e">
        <f>(((1+(1-(N15/I15)))*100))</f>
        <v>#REF!</v>
      </c>
      <c r="S15" s="9" t="e">
        <f>IF(R15&lt;=50,"(Sangat Kurang)",IF(R15&lt;=69,"(Kurang)",IF(R15&lt;=89,"(Cukup)",IF(R15&lt;=120,"(Baik)","(Sangat Baik)"))))</f>
        <v>#REF!</v>
      </c>
      <c r="T15" s="9">
        <f>IF(O12&lt;=50,((O12/50)*49),IF(O12&lt;=60,(50+((19/9)*(O12-51))),IF(O12&lt;=75,(70+((19/14)*(O12-61))),IF(O12&lt;=90,(90+((19/14)*(O12-76))),IF(O12&lt;=99,(110+((10/8)*(O12-91))),120)))))</f>
        <v>120</v>
      </c>
      <c r="U15" s="9"/>
    </row>
    <row r="16" spans="1:21" ht="39" customHeight="1">
      <c r="A16" s="3"/>
      <c r="B16" s="43"/>
      <c r="C16" s="44"/>
      <c r="D16" s="45"/>
      <c r="E16" s="24"/>
      <c r="F16" s="18"/>
      <c r="G16" s="18"/>
      <c r="H16" s="19"/>
      <c r="I16" s="5"/>
      <c r="J16" s="11"/>
      <c r="K16" s="11"/>
      <c r="L16" s="11"/>
      <c r="M16" s="11"/>
      <c r="N16" s="9"/>
      <c r="O16" s="9"/>
      <c r="P16" s="29"/>
      <c r="Q16" s="9"/>
      <c r="R16" s="9"/>
      <c r="S16" s="9"/>
      <c r="T16" s="9"/>
      <c r="U16" s="9"/>
    </row>
    <row r="17" spans="1:21" ht="31.5" customHeight="1">
      <c r="A17" s="3">
        <v>2</v>
      </c>
      <c r="B17" s="426" t="e">
        <f>#REF!</f>
        <v>#REF!</v>
      </c>
      <c r="C17" s="427"/>
      <c r="D17" s="428"/>
      <c r="E17" s="417" t="e">
        <f>#REF!</f>
        <v>#REF!</v>
      </c>
      <c r="F17" s="418"/>
      <c r="G17" s="418"/>
      <c r="H17" s="419"/>
      <c r="I17" s="5" t="e">
        <f>#REF!</f>
        <v>#REF!</v>
      </c>
      <c r="J17" s="11"/>
      <c r="K17" s="11"/>
      <c r="L17" s="11"/>
      <c r="M17" s="11"/>
      <c r="N17" s="9">
        <v>90</v>
      </c>
      <c r="O17" s="27" t="e">
        <f>(N17/I17)*100</f>
        <v>#REF!</v>
      </c>
      <c r="P17" s="9" t="e">
        <f>IF(O17&lt;=50,"(Sangat Kurang)",IF(O17&lt;=69,"(Kurang)",IF(O17&lt;=89,"(Cukup)",IF(O17&lt;=120,"(Baik)","(Sangat Baik)"))))</f>
        <v>#REF!</v>
      </c>
      <c r="Q17" s="9" t="e">
        <f>IF(O17&lt;=50,((O17/50)*49),IF(O17&lt;=60,(50+((19/9)*(O17-51))),IF(O17&lt;=75,(70+((19/14)*(O17-61))),IF(O17&lt;=90,(90+((19/14)*(O17-76))),IF(O17&lt;=99,(110+((10/8)*(O17-91))),120)))))</f>
        <v>#REF!</v>
      </c>
      <c r="R17" s="28" t="e">
        <f>(((1+(1-(N17/I17)))*100))</f>
        <v>#REF!</v>
      </c>
      <c r="S17" s="9" t="e">
        <f>IF(R17&lt;=50,"(Sangat Kurang)",IF(R17&lt;=69,"(Kurang)",IF(R17&lt;=89,"(Cukup)",IF(R17&lt;=120,"(Baik)","(Sangat Baik)"))))</f>
        <v>#REF!</v>
      </c>
      <c r="T17" s="9">
        <f>IF(O13&lt;=50,((O13/50)*49),IF(O13&lt;=60,(50+((19/9)*(O13-51))),IF(O13&lt;=75,(70+((19/14)*(O13-61))),IF(O13&lt;=90,(90+((19/14)*(O13-76))),IF(O13&lt;=99,(110+((10/8)*(O13-91))),120)))))</f>
        <v>0</v>
      </c>
      <c r="U17" s="9"/>
    </row>
    <row r="18" spans="1:21" ht="28.5" customHeight="1">
      <c r="A18" s="3"/>
      <c r="B18" s="417"/>
      <c r="C18" s="418"/>
      <c r="D18" s="419"/>
      <c r="E18" s="417" t="e">
        <f>#REF!</f>
        <v>#REF!</v>
      </c>
      <c r="F18" s="418"/>
      <c r="G18" s="418"/>
      <c r="H18" s="419"/>
      <c r="I18" s="5" t="e">
        <f>#REF!</f>
        <v>#REF!</v>
      </c>
      <c r="J18" s="11"/>
      <c r="K18" s="11"/>
      <c r="L18" s="11"/>
      <c r="M18" s="11"/>
      <c r="N18" s="9">
        <v>90</v>
      </c>
      <c r="O18" s="28" t="e">
        <f>(N18/I18)*100</f>
        <v>#REF!</v>
      </c>
      <c r="P18" s="9" t="e">
        <f>IF(O18&lt;=50,"(Sangat Kurang)",IF(O18&lt;=69,"(Kurang)",IF(O18&lt;=89,"(Cukup)",IF(O18&lt;=120,"(Baik)","(Sangat Baik)"))))</f>
        <v>#REF!</v>
      </c>
      <c r="Q18" s="9">
        <v>0</v>
      </c>
      <c r="R18" s="28" t="e">
        <f>(((1+(1-(N18/I18)))*100))</f>
        <v>#REF!</v>
      </c>
      <c r="S18" s="9" t="e">
        <f>IF(R18&lt;=50,"(Sangat Kurang)",IF(R18&lt;=69,"(Kurang)",IF(R18&lt;=89,"(Cukup)",IF(R18&lt;=120,"(Baik)","(Sangat Baik)"))))</f>
        <v>#REF!</v>
      </c>
      <c r="T18" s="9" t="e">
        <f>IF(O14&lt;=50,((O14/50)*49),IF(O14&lt;=60,(50+((19/9)*(O14-51))),IF(O14&lt;=75,(70+((19/14)*(O14-61))),IF(O14&lt;=90,(90+((19/14)*(O14-76))),IF(O14&lt;=99,(110+((10/8)*(O14-91))),120)))))</f>
        <v>#REF!</v>
      </c>
      <c r="U18" s="9"/>
    </row>
    <row r="19" spans="1:21" ht="30" customHeight="1">
      <c r="A19" s="3">
        <v>3</v>
      </c>
      <c r="B19" s="417" t="e">
        <f>#REF!</f>
        <v>#REF!</v>
      </c>
      <c r="C19" s="418"/>
      <c r="D19" s="419"/>
      <c r="E19" s="417" t="e">
        <f>#REF!</f>
        <v>#REF!</v>
      </c>
      <c r="F19" s="418"/>
      <c r="G19" s="418"/>
      <c r="H19" s="419"/>
      <c r="I19" s="5" t="e">
        <f>#REF!</f>
        <v>#REF!</v>
      </c>
      <c r="J19" s="11"/>
      <c r="K19" s="11"/>
      <c r="L19" s="11"/>
      <c r="M19" s="11"/>
      <c r="N19" s="9">
        <v>85</v>
      </c>
      <c r="O19" s="9" t="e">
        <f>(N19/I19)*100</f>
        <v>#REF!</v>
      </c>
      <c r="P19" s="9" t="e">
        <f>IF(O19&lt;=50,"(Sangat Kurang)",IF(O19&lt;=69,"(Kurang)",IF(O19&lt;=89,"(Cukup)",IF(O19&lt;=120,"(Baik)","(Sangat Baik)"))))</f>
        <v>#REF!</v>
      </c>
      <c r="Q19" s="9" t="e">
        <f>IF(O19&lt;=50,((O19/50)*49),IF(O19&lt;=60,(50+((19/9)*(O19-51))),IF(O19&lt;=75,(70+((19/14)*(O19-61))),IF(O19&lt;=90,(90+((19/14)*(O19-76))),IF(O19&lt;=99,(110+((10/8)*(O19-91))),120)))))</f>
        <v>#REF!</v>
      </c>
      <c r="R19" s="9" t="e">
        <f>(((1+(1-(N19/I19)))*100))</f>
        <v>#REF!</v>
      </c>
      <c r="S19" s="9" t="e">
        <f>IF(R19&lt;=50,"(Sangat Kurang)",IF(R19&lt;=69,"(Kurang)",IF(R19&lt;=89,"(Cukup)",IF(R19&lt;=120,"(Baik)","(Sangat Baik)"))))</f>
        <v>#REF!</v>
      </c>
      <c r="T19" s="9">
        <v>0</v>
      </c>
      <c r="U19" s="9"/>
    </row>
    <row r="20" spans="1:21" ht="48.75" hidden="1" customHeight="1">
      <c r="A20" s="16"/>
      <c r="B20" s="33"/>
      <c r="C20" s="20"/>
      <c r="D20" s="21"/>
      <c r="E20" s="33"/>
      <c r="F20" s="20"/>
      <c r="G20" s="20"/>
      <c r="H20" s="21"/>
      <c r="I20" s="8"/>
      <c r="J20" s="12"/>
      <c r="K20" s="12"/>
      <c r="L20" s="12"/>
      <c r="M20" s="12"/>
      <c r="N20" s="13"/>
      <c r="O20" s="38"/>
      <c r="P20" s="39" t="s">
        <v>38</v>
      </c>
      <c r="Q20" s="13" t="e">
        <f>AVERAGE(Q14:Q19)</f>
        <v>#REF!</v>
      </c>
      <c r="R20" s="13"/>
      <c r="S20" s="39" t="s">
        <v>39</v>
      </c>
      <c r="T20" s="38" t="e">
        <f>AVERAGE(T14:T19)</f>
        <v>#REF!</v>
      </c>
      <c r="U20" s="13" t="e">
        <f>(Q20+T20)*0.6</f>
        <v>#REF!</v>
      </c>
    </row>
    <row r="21" spans="1:21" ht="15.75" customHeight="1">
      <c r="C21" s="4"/>
      <c r="D21" s="4"/>
      <c r="O21" s="15" t="s">
        <v>29</v>
      </c>
      <c r="Q21" s="15"/>
      <c r="R21" s="15"/>
    </row>
    <row r="22" spans="1:21" ht="15.75" customHeight="1">
      <c r="B22" s="4" t="s">
        <v>20</v>
      </c>
      <c r="O22" s="4" t="s">
        <v>21</v>
      </c>
      <c r="Q22" s="4"/>
      <c r="R22" s="4"/>
    </row>
    <row r="23" spans="1:21" ht="15.75" customHeight="1"/>
    <row r="24" spans="1:21" ht="15.75" customHeight="1"/>
    <row r="25" spans="1:21" ht="15.75" customHeight="1"/>
    <row r="26" spans="1:21" ht="15.75" customHeight="1">
      <c r="B26" s="4" t="s">
        <v>6</v>
      </c>
      <c r="O26" s="4" t="s">
        <v>6</v>
      </c>
      <c r="Q26" s="4"/>
      <c r="R26" s="4"/>
    </row>
    <row r="27" spans="1:21" ht="15.75" customHeight="1"/>
    <row r="28" spans="1:21" ht="15.75" customHeight="1"/>
    <row r="29" spans="1:21" ht="15.75" customHeight="1"/>
    <row r="30" spans="1:21" ht="15.75" customHeight="1"/>
    <row r="31" spans="1:21" ht="15.75" customHeight="1"/>
    <row r="32" spans="1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7">
    <mergeCell ref="B2:U2"/>
    <mergeCell ref="B3:U3"/>
    <mergeCell ref="B5:G5"/>
    <mergeCell ref="H5:U5"/>
    <mergeCell ref="B11:C11"/>
    <mergeCell ref="F11:H11"/>
    <mergeCell ref="B18:D18"/>
    <mergeCell ref="E18:H18"/>
    <mergeCell ref="B19:D19"/>
    <mergeCell ref="E19:H19"/>
    <mergeCell ref="B12:C12"/>
    <mergeCell ref="F12:H12"/>
    <mergeCell ref="A13:U13"/>
    <mergeCell ref="E14:H14"/>
    <mergeCell ref="E15:H15"/>
    <mergeCell ref="B17:D17"/>
    <mergeCell ref="E17:H17"/>
  </mergeCells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E24"/>
  <sheetViews>
    <sheetView workbookViewId="0">
      <selection sqref="A1:E1"/>
    </sheetView>
  </sheetViews>
  <sheetFormatPr defaultRowHeight="14.25"/>
  <cols>
    <col min="1" max="2" width="2.625" style="131" customWidth="1"/>
    <col min="3" max="3" width="21.875" style="131" customWidth="1"/>
    <col min="4" max="4" width="1.625" style="131" customWidth="1"/>
    <col min="5" max="5" width="45.625" style="131" customWidth="1"/>
    <col min="6" max="16384" width="9" style="56"/>
  </cols>
  <sheetData>
    <row r="1" spans="1:5" ht="15">
      <c r="A1" s="454" t="s">
        <v>56</v>
      </c>
      <c r="B1" s="454"/>
      <c r="C1" s="454"/>
      <c r="D1" s="454"/>
      <c r="E1" s="454"/>
    </row>
    <row r="2" spans="1:5">
      <c r="A2" s="129"/>
      <c r="B2" s="129"/>
      <c r="C2" s="129"/>
      <c r="D2" s="129"/>
      <c r="E2" s="129"/>
    </row>
    <row r="3" spans="1:5" ht="15">
      <c r="A3" s="455" t="s">
        <v>57</v>
      </c>
      <c r="B3" s="455"/>
      <c r="C3" s="455"/>
      <c r="D3" s="282" t="s">
        <v>5</v>
      </c>
      <c r="E3" s="282" t="str">
        <f>'DATA 1'!E11</f>
        <v>Madrasah Tsanawiyah Negeri 4 Sleman</v>
      </c>
    </row>
    <row r="4" spans="1:5" ht="15">
      <c r="A4" s="455" t="s">
        <v>71</v>
      </c>
      <c r="B4" s="455"/>
      <c r="C4" s="455"/>
      <c r="D4" s="282" t="s">
        <v>5</v>
      </c>
      <c r="E4" s="282" t="s">
        <v>80</v>
      </c>
    </row>
    <row r="5" spans="1:5">
      <c r="A5" s="129"/>
      <c r="B5" s="129"/>
      <c r="C5" s="129"/>
      <c r="D5" s="129"/>
      <c r="E5" s="129"/>
    </row>
    <row r="6" spans="1:5">
      <c r="A6" s="283">
        <v>1</v>
      </c>
      <c r="B6" s="456" t="s">
        <v>58</v>
      </c>
      <c r="C6" s="456"/>
      <c r="D6" s="456"/>
      <c r="E6" s="456"/>
    </row>
    <row r="7" spans="1:5">
      <c r="A7" s="284"/>
      <c r="B7" s="285" t="s">
        <v>59</v>
      </c>
      <c r="C7" s="286" t="s">
        <v>4</v>
      </c>
      <c r="D7" s="287" t="s">
        <v>5</v>
      </c>
      <c r="E7" s="286" t="str">
        <f>'DATA 1'!E7</f>
        <v>Dra. ISTOYO BAMBANG IRIANTO, M.M.</v>
      </c>
    </row>
    <row r="8" spans="1:5">
      <c r="A8" s="284"/>
      <c r="B8" s="285" t="s">
        <v>60</v>
      </c>
      <c r="C8" s="286" t="s">
        <v>6</v>
      </c>
      <c r="D8" s="287" t="s">
        <v>5</v>
      </c>
      <c r="E8" s="286" t="str">
        <f>'DATA 1'!E8</f>
        <v>19621117 199403 1 004</v>
      </c>
    </row>
    <row r="9" spans="1:5">
      <c r="A9" s="284"/>
      <c r="B9" s="285" t="s">
        <v>61</v>
      </c>
      <c r="C9" s="286" t="s">
        <v>62</v>
      </c>
      <c r="D9" s="287" t="s">
        <v>5</v>
      </c>
      <c r="E9" s="286" t="s">
        <v>69</v>
      </c>
    </row>
    <row r="10" spans="1:5">
      <c r="A10" s="284"/>
      <c r="B10" s="285" t="s">
        <v>64</v>
      </c>
      <c r="C10" s="286" t="s">
        <v>8</v>
      </c>
      <c r="D10" s="287" t="s">
        <v>5</v>
      </c>
      <c r="E10" s="286" t="str">
        <f>'DATA 1'!E10</f>
        <v>Kepala Madrasah Tsanawiyah Negeri 4 Sleman</v>
      </c>
    </row>
    <row r="11" spans="1:5">
      <c r="A11" s="284"/>
      <c r="B11" s="285" t="s">
        <v>65</v>
      </c>
      <c r="C11" s="286" t="s">
        <v>66</v>
      </c>
      <c r="D11" s="287" t="s">
        <v>5</v>
      </c>
      <c r="E11" s="286" t="str">
        <f>'DATA 1'!E11</f>
        <v>Madrasah Tsanawiyah Negeri 4 Sleman</v>
      </c>
    </row>
    <row r="12" spans="1:5">
      <c r="A12" s="288">
        <v>2</v>
      </c>
      <c r="B12" s="457" t="s">
        <v>67</v>
      </c>
      <c r="C12" s="458"/>
      <c r="D12" s="457"/>
      <c r="E12" s="458"/>
    </row>
    <row r="13" spans="1:5">
      <c r="A13" s="284"/>
      <c r="B13" s="285" t="s">
        <v>59</v>
      </c>
      <c r="C13" s="286" t="s">
        <v>4</v>
      </c>
      <c r="D13" s="287" t="s">
        <v>5</v>
      </c>
      <c r="E13" s="311" t="s">
        <v>72</v>
      </c>
    </row>
    <row r="14" spans="1:5">
      <c r="A14" s="284"/>
      <c r="B14" s="285" t="s">
        <v>60</v>
      </c>
      <c r="C14" s="286" t="s">
        <v>6</v>
      </c>
      <c r="D14" s="287" t="s">
        <v>5</v>
      </c>
      <c r="E14" s="311" t="s">
        <v>73</v>
      </c>
    </row>
    <row r="15" spans="1:5">
      <c r="A15" s="284"/>
      <c r="B15" s="285" t="s">
        <v>61</v>
      </c>
      <c r="C15" s="286" t="s">
        <v>62</v>
      </c>
      <c r="D15" s="287" t="s">
        <v>5</v>
      </c>
      <c r="E15" s="311" t="s">
        <v>69</v>
      </c>
    </row>
    <row r="16" spans="1:5">
      <c r="A16" s="284"/>
      <c r="B16" s="285" t="s">
        <v>64</v>
      </c>
      <c r="C16" s="286" t="s">
        <v>8</v>
      </c>
      <c r="D16" s="287" t="s">
        <v>5</v>
      </c>
      <c r="E16" s="311" t="s">
        <v>74</v>
      </c>
    </row>
    <row r="17" spans="1:5">
      <c r="A17" s="284"/>
      <c r="B17" s="285" t="s">
        <v>65</v>
      </c>
      <c r="C17" s="286" t="s">
        <v>66</v>
      </c>
      <c r="D17" s="287" t="s">
        <v>5</v>
      </c>
      <c r="E17" s="311" t="s">
        <v>75</v>
      </c>
    </row>
    <row r="18" spans="1:5">
      <c r="A18" s="289">
        <v>3</v>
      </c>
      <c r="B18" s="452" t="s">
        <v>68</v>
      </c>
      <c r="C18" s="453"/>
      <c r="D18" s="452"/>
      <c r="E18" s="453"/>
    </row>
    <row r="19" spans="1:5">
      <c r="A19" s="284"/>
      <c r="B19" s="285" t="s">
        <v>59</v>
      </c>
      <c r="C19" s="286" t="s">
        <v>4</v>
      </c>
      <c r="D19" s="287" t="s">
        <v>5</v>
      </c>
      <c r="E19" s="286" t="s">
        <v>76</v>
      </c>
    </row>
    <row r="20" spans="1:5">
      <c r="A20" s="284"/>
      <c r="B20" s="285" t="s">
        <v>60</v>
      </c>
      <c r="C20" s="286" t="s">
        <v>6</v>
      </c>
      <c r="D20" s="287" t="s">
        <v>5</v>
      </c>
      <c r="E20" s="286" t="s">
        <v>77</v>
      </c>
    </row>
    <row r="21" spans="1:5">
      <c r="A21" s="284"/>
      <c r="B21" s="285" t="s">
        <v>61</v>
      </c>
      <c r="C21" s="286" t="s">
        <v>62</v>
      </c>
      <c r="D21" s="287" t="s">
        <v>5</v>
      </c>
      <c r="E21" s="286" t="s">
        <v>63</v>
      </c>
    </row>
    <row r="22" spans="1:5">
      <c r="A22" s="284"/>
      <c r="B22" s="285" t="s">
        <v>64</v>
      </c>
      <c r="C22" s="286" t="s">
        <v>8</v>
      </c>
      <c r="D22" s="287" t="s">
        <v>5</v>
      </c>
      <c r="E22" s="286" t="s">
        <v>78</v>
      </c>
    </row>
    <row r="23" spans="1:5">
      <c r="A23" s="290"/>
      <c r="B23" s="285" t="s">
        <v>65</v>
      </c>
      <c r="C23" s="286" t="s">
        <v>66</v>
      </c>
      <c r="D23" s="287" t="s">
        <v>5</v>
      </c>
      <c r="E23" s="286" t="s">
        <v>79</v>
      </c>
    </row>
    <row r="24" spans="1:5">
      <c r="A24" s="129"/>
      <c r="B24" s="129"/>
      <c r="C24" s="129"/>
      <c r="D24" s="129"/>
      <c r="E24" s="129"/>
    </row>
  </sheetData>
  <mergeCells count="6">
    <mergeCell ref="B18:E18"/>
    <mergeCell ref="A1:E1"/>
    <mergeCell ref="A3:C3"/>
    <mergeCell ref="A4:C4"/>
    <mergeCell ref="B6:E6"/>
    <mergeCell ref="B12:E12"/>
  </mergeCells>
  <hyperlinks>
    <hyperlink ref="A1:E1" location="Menu!A1" display="DATA SASARAN KERJA PEGAWAI" xr:uid="{1DAD7C0F-460B-4D4C-AEB3-3A0DF44C138B}"/>
  </hyperlinks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Q84"/>
  <sheetViews>
    <sheetView workbookViewId="0">
      <selection sqref="A1:Q1"/>
    </sheetView>
  </sheetViews>
  <sheetFormatPr defaultColWidth="12.625" defaultRowHeight="15" customHeight="1"/>
  <cols>
    <col min="1" max="1" width="4.625" style="77" customWidth="1"/>
    <col min="2" max="2" width="20.625" style="79" customWidth="1"/>
    <col min="3" max="3" width="2.125" style="79" customWidth="1"/>
    <col min="4" max="4" width="22.625" style="79" customWidth="1"/>
    <col min="5" max="7" width="7.625" style="79" customWidth="1"/>
    <col min="8" max="8" width="20.625" style="79" customWidth="1"/>
    <col min="9" max="9" width="2.125" style="79" customWidth="1"/>
    <col min="10" max="17" width="6.125" style="79" customWidth="1"/>
    <col min="18" max="26" width="7.625" style="57" customWidth="1"/>
    <col min="27" max="16384" width="12.625" style="57"/>
  </cols>
  <sheetData>
    <row r="1" spans="1:17" ht="15" customHeight="1">
      <c r="A1" s="549" t="s">
        <v>140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1:17" ht="15" customHeight="1">
      <c r="B3" s="77"/>
    </row>
    <row r="4" spans="1:17" ht="15" customHeight="1">
      <c r="B4" s="77"/>
      <c r="J4" s="79" t="s">
        <v>70</v>
      </c>
    </row>
    <row r="5" spans="1:17" ht="15" customHeight="1">
      <c r="A5" s="80" t="s">
        <v>1</v>
      </c>
      <c r="C5" s="80" t="s">
        <v>5</v>
      </c>
      <c r="D5" s="551" t="str">
        <f>'DATA PNS'!E3</f>
        <v>Madrasah Tsanawiyah Negeri 4 Sleman</v>
      </c>
      <c r="E5" s="551"/>
      <c r="F5" s="551"/>
      <c r="G5" s="551"/>
      <c r="H5" s="80"/>
      <c r="I5" s="80"/>
      <c r="J5" s="80" t="str">
        <f>'DATA PNS'!E4</f>
        <v>01 Juli s/d 31 Desember 2021</v>
      </c>
      <c r="K5" s="80"/>
      <c r="L5" s="80"/>
      <c r="M5" s="80"/>
      <c r="N5" s="80"/>
      <c r="O5" s="80"/>
      <c r="P5" s="80"/>
      <c r="Q5" s="80"/>
    </row>
    <row r="6" spans="1:17" s="76" customFormat="1" ht="15" customHeight="1">
      <c r="A6" s="77"/>
      <c r="B6" s="79"/>
      <c r="C6" s="79"/>
      <c r="D6" s="81"/>
      <c r="E6" s="81"/>
      <c r="F6" s="81"/>
      <c r="G6" s="81"/>
      <c r="H6" s="79"/>
      <c r="I6" s="79"/>
      <c r="J6" s="82"/>
      <c r="K6" s="79"/>
      <c r="L6" s="79"/>
      <c r="M6" s="79"/>
      <c r="N6" s="79"/>
      <c r="O6" s="79"/>
      <c r="P6" s="79"/>
      <c r="Q6" s="79"/>
    </row>
    <row r="7" spans="1:17" ht="15" customHeight="1">
      <c r="A7" s="552" t="s">
        <v>2</v>
      </c>
      <c r="B7" s="553"/>
      <c r="C7" s="553"/>
      <c r="D7" s="553"/>
      <c r="E7" s="553"/>
      <c r="F7" s="553"/>
      <c r="G7" s="554"/>
      <c r="H7" s="552" t="s">
        <v>3</v>
      </c>
      <c r="I7" s="553"/>
      <c r="J7" s="553"/>
      <c r="K7" s="553"/>
      <c r="L7" s="553"/>
      <c r="M7" s="553"/>
      <c r="N7" s="553"/>
      <c r="O7" s="553"/>
      <c r="P7" s="553"/>
      <c r="Q7" s="554"/>
    </row>
    <row r="8" spans="1:17" ht="15" customHeight="1">
      <c r="A8" s="547" t="s">
        <v>4</v>
      </c>
      <c r="B8" s="548"/>
      <c r="C8" s="84" t="s">
        <v>5</v>
      </c>
      <c r="D8" s="85" t="str">
        <f>'DATA PNS'!E7</f>
        <v>Dra. ISTOYO BAMBANG IRIANTO, M.M.</v>
      </c>
      <c r="E8" s="86"/>
      <c r="F8" s="86"/>
      <c r="G8" s="87"/>
      <c r="H8" s="88" t="s">
        <v>4</v>
      </c>
      <c r="I8" s="84" t="s">
        <v>5</v>
      </c>
      <c r="J8" s="89" t="str">
        <f>'DATA PNS'!E13</f>
        <v>H. SIDIK PRAMONO, S.Ag, M.Si.</v>
      </c>
      <c r="K8" s="90"/>
      <c r="L8" s="90"/>
      <c r="M8" s="90"/>
      <c r="N8" s="90"/>
      <c r="O8" s="90"/>
      <c r="P8" s="90"/>
      <c r="Q8" s="91"/>
    </row>
    <row r="9" spans="1:17" ht="15" customHeight="1">
      <c r="A9" s="547" t="s">
        <v>6</v>
      </c>
      <c r="B9" s="548"/>
      <c r="C9" s="84" t="s">
        <v>5</v>
      </c>
      <c r="D9" s="85" t="str">
        <f>'DATA PNS'!E8</f>
        <v>19621117 199403 1 004</v>
      </c>
      <c r="E9" s="86"/>
      <c r="F9" s="86"/>
      <c r="G9" s="87"/>
      <c r="H9" s="88" t="s">
        <v>6</v>
      </c>
      <c r="I9" s="84" t="s">
        <v>5</v>
      </c>
      <c r="J9" s="89" t="str">
        <f>'DATA PNS'!E14</f>
        <v>19700303 199703 1 004</v>
      </c>
      <c r="K9" s="90"/>
      <c r="L9" s="90"/>
      <c r="M9" s="90"/>
      <c r="N9" s="90"/>
      <c r="O9" s="90"/>
      <c r="P9" s="90"/>
      <c r="Q9" s="91"/>
    </row>
    <row r="10" spans="1:17" ht="15" customHeight="1">
      <c r="A10" s="547" t="s">
        <v>7</v>
      </c>
      <c r="B10" s="548"/>
      <c r="C10" s="84" t="s">
        <v>5</v>
      </c>
      <c r="D10" s="85" t="str">
        <f>'DATA PNS'!E9</f>
        <v>Pembina / IV a</v>
      </c>
      <c r="E10" s="86"/>
      <c r="F10" s="86"/>
      <c r="G10" s="87"/>
      <c r="H10" s="88" t="s">
        <v>7</v>
      </c>
      <c r="I10" s="84" t="s">
        <v>5</v>
      </c>
      <c r="J10" s="89" t="str">
        <f>'DATA PNS'!E15</f>
        <v>Pembina / IV a</v>
      </c>
      <c r="K10" s="90"/>
      <c r="L10" s="90"/>
      <c r="M10" s="90"/>
      <c r="N10" s="90"/>
      <c r="O10" s="90"/>
      <c r="P10" s="90"/>
      <c r="Q10" s="91"/>
    </row>
    <row r="11" spans="1:17" ht="15" customHeight="1">
      <c r="A11" s="547" t="s">
        <v>8</v>
      </c>
      <c r="B11" s="548"/>
      <c r="C11" s="84" t="s">
        <v>5</v>
      </c>
      <c r="D11" s="85" t="str">
        <f>'DATA PNS'!E10</f>
        <v>Kepala Madrasah Tsanawiyah Negeri 4 Sleman</v>
      </c>
      <c r="E11" s="86"/>
      <c r="F11" s="86"/>
      <c r="G11" s="87"/>
      <c r="H11" s="88" t="s">
        <v>8</v>
      </c>
      <c r="I11" s="84" t="s">
        <v>5</v>
      </c>
      <c r="J11" s="89" t="str">
        <f>'DATA PNS'!E16</f>
        <v>Kepala Kantor Kementerian Agama Kab. Sleman</v>
      </c>
      <c r="K11" s="90"/>
      <c r="L11" s="90"/>
      <c r="M11" s="90"/>
      <c r="N11" s="90"/>
      <c r="O11" s="90"/>
      <c r="P11" s="90"/>
      <c r="Q11" s="91"/>
    </row>
    <row r="12" spans="1:17" ht="15" customHeight="1">
      <c r="A12" s="547" t="s">
        <v>9</v>
      </c>
      <c r="B12" s="548"/>
      <c r="C12" s="84" t="s">
        <v>5</v>
      </c>
      <c r="D12" s="85" t="str">
        <f>'DATA PNS'!E11</f>
        <v>Madrasah Tsanawiyah Negeri 4 Sleman</v>
      </c>
      <c r="E12" s="83"/>
      <c r="F12" s="83"/>
      <c r="G12" s="84"/>
      <c r="H12" s="88" t="s">
        <v>9</v>
      </c>
      <c r="I12" s="84" t="s">
        <v>5</v>
      </c>
      <c r="J12" s="89" t="str">
        <f>'DATA PNS'!E17</f>
        <v>Kantor Kementerian Agama Kab. Sleman</v>
      </c>
      <c r="K12" s="90"/>
      <c r="L12" s="90"/>
      <c r="M12" s="90"/>
      <c r="N12" s="90"/>
      <c r="O12" s="90"/>
      <c r="P12" s="90"/>
      <c r="Q12" s="91"/>
    </row>
    <row r="13" spans="1:17" s="101" customFormat="1" ht="24" customHeight="1">
      <c r="A13" s="100" t="s">
        <v>10</v>
      </c>
      <c r="B13" s="590" t="s">
        <v>11</v>
      </c>
      <c r="C13" s="591"/>
      <c r="D13" s="592"/>
      <c r="E13" s="590" t="s">
        <v>12</v>
      </c>
      <c r="F13" s="591"/>
      <c r="G13" s="591"/>
      <c r="H13" s="592"/>
      <c r="I13" s="590" t="s">
        <v>13</v>
      </c>
      <c r="J13" s="591"/>
      <c r="K13" s="591"/>
      <c r="L13" s="591"/>
      <c r="M13" s="591"/>
      <c r="N13" s="591"/>
      <c r="O13" s="591"/>
      <c r="P13" s="591"/>
      <c r="Q13" s="592"/>
    </row>
    <row r="14" spans="1:17">
      <c r="A14" s="92" t="s">
        <v>14</v>
      </c>
      <c r="B14" s="593" t="s">
        <v>15</v>
      </c>
      <c r="C14" s="594"/>
      <c r="D14" s="595"/>
      <c r="E14" s="593" t="s">
        <v>16</v>
      </c>
      <c r="F14" s="594"/>
      <c r="G14" s="594"/>
      <c r="H14" s="595"/>
      <c r="I14" s="593" t="s">
        <v>17</v>
      </c>
      <c r="J14" s="594"/>
      <c r="K14" s="594"/>
      <c r="L14" s="594"/>
      <c r="M14" s="594"/>
      <c r="N14" s="594"/>
      <c r="O14" s="594"/>
      <c r="P14" s="594"/>
      <c r="Q14" s="595"/>
    </row>
    <row r="15" spans="1:17">
      <c r="A15" s="596" t="s">
        <v>18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5"/>
    </row>
    <row r="16" spans="1:17" ht="45" customHeight="1">
      <c r="A16" s="93">
        <v>1</v>
      </c>
      <c r="B16" s="587" t="s">
        <v>285</v>
      </c>
      <c r="C16" s="588"/>
      <c r="D16" s="589"/>
      <c r="E16" s="587" t="s">
        <v>95</v>
      </c>
      <c r="F16" s="585"/>
      <c r="G16" s="585"/>
      <c r="H16" s="586"/>
      <c r="I16" s="579">
        <v>100</v>
      </c>
      <c r="J16" s="580"/>
      <c r="K16" s="580"/>
      <c r="L16" s="580"/>
      <c r="M16" s="580"/>
      <c r="N16" s="581" t="s">
        <v>151</v>
      </c>
      <c r="O16" s="581"/>
      <c r="P16" s="581"/>
      <c r="Q16" s="582"/>
    </row>
    <row r="17" spans="1:17" s="76" customFormat="1" ht="30" customHeight="1">
      <c r="A17" s="93" t="s">
        <v>284</v>
      </c>
      <c r="B17" s="587" t="s">
        <v>284</v>
      </c>
      <c r="C17" s="588"/>
      <c r="D17" s="589"/>
      <c r="E17" s="587" t="s">
        <v>96</v>
      </c>
      <c r="F17" s="585"/>
      <c r="G17" s="585"/>
      <c r="H17" s="586"/>
      <c r="I17" s="579">
        <v>100</v>
      </c>
      <c r="J17" s="580"/>
      <c r="K17" s="580"/>
      <c r="L17" s="580"/>
      <c r="M17" s="580"/>
      <c r="N17" s="581" t="s">
        <v>151</v>
      </c>
      <c r="O17" s="581"/>
      <c r="P17" s="581"/>
      <c r="Q17" s="582"/>
    </row>
    <row r="18" spans="1:17" s="76" customFormat="1" ht="30" customHeight="1">
      <c r="A18" s="93" t="s">
        <v>284</v>
      </c>
      <c r="B18" s="587" t="s">
        <v>284</v>
      </c>
      <c r="C18" s="588"/>
      <c r="D18" s="589"/>
      <c r="E18" s="587" t="s">
        <v>97</v>
      </c>
      <c r="F18" s="585"/>
      <c r="G18" s="585"/>
      <c r="H18" s="586"/>
      <c r="I18" s="579">
        <v>100</v>
      </c>
      <c r="J18" s="580"/>
      <c r="K18" s="580"/>
      <c r="L18" s="580"/>
      <c r="M18" s="580"/>
      <c r="N18" s="581" t="s">
        <v>151</v>
      </c>
      <c r="O18" s="581"/>
      <c r="P18" s="581"/>
      <c r="Q18" s="582"/>
    </row>
    <row r="19" spans="1:17" s="76" customFormat="1" ht="30" customHeight="1">
      <c r="A19" s="93">
        <v>2</v>
      </c>
      <c r="B19" s="587" t="s">
        <v>286</v>
      </c>
      <c r="C19" s="588"/>
      <c r="D19" s="589"/>
      <c r="E19" s="587" t="s">
        <v>98</v>
      </c>
      <c r="F19" s="585"/>
      <c r="G19" s="585"/>
      <c r="H19" s="586"/>
      <c r="I19" s="579">
        <v>100</v>
      </c>
      <c r="J19" s="580"/>
      <c r="K19" s="580"/>
      <c r="L19" s="580"/>
      <c r="M19" s="580"/>
      <c r="N19" s="581" t="s">
        <v>151</v>
      </c>
      <c r="O19" s="581"/>
      <c r="P19" s="581"/>
      <c r="Q19" s="582"/>
    </row>
    <row r="20" spans="1:17" s="76" customFormat="1" ht="30" customHeight="1">
      <c r="A20" s="93">
        <v>3</v>
      </c>
      <c r="B20" s="587" t="s">
        <v>287</v>
      </c>
      <c r="C20" s="588"/>
      <c r="D20" s="589"/>
      <c r="E20" s="587" t="s">
        <v>99</v>
      </c>
      <c r="F20" s="585"/>
      <c r="G20" s="585"/>
      <c r="H20" s="586"/>
      <c r="I20" s="579">
        <v>100</v>
      </c>
      <c r="J20" s="580"/>
      <c r="K20" s="580"/>
      <c r="L20" s="580"/>
      <c r="M20" s="580"/>
      <c r="N20" s="581" t="s">
        <v>151</v>
      </c>
      <c r="O20" s="581"/>
      <c r="P20" s="581"/>
      <c r="Q20" s="582"/>
    </row>
    <row r="21" spans="1:17" s="76" customFormat="1" ht="30" customHeight="1">
      <c r="A21" s="93" t="s">
        <v>284</v>
      </c>
      <c r="B21" s="587" t="s">
        <v>284</v>
      </c>
      <c r="C21" s="588"/>
      <c r="D21" s="589"/>
      <c r="E21" s="587" t="s">
        <v>309</v>
      </c>
      <c r="F21" s="585"/>
      <c r="G21" s="585"/>
      <c r="H21" s="586"/>
      <c r="I21" s="579">
        <v>1</v>
      </c>
      <c r="J21" s="580"/>
      <c r="K21" s="580"/>
      <c r="L21" s="580"/>
      <c r="M21" s="580"/>
      <c r="N21" s="581" t="s">
        <v>158</v>
      </c>
      <c r="O21" s="581"/>
      <c r="P21" s="581"/>
      <c r="Q21" s="582"/>
    </row>
    <row r="22" spans="1:17" s="76" customFormat="1" ht="30" customHeight="1">
      <c r="A22" s="93" t="s">
        <v>284</v>
      </c>
      <c r="B22" s="587" t="s">
        <v>284</v>
      </c>
      <c r="C22" s="588"/>
      <c r="D22" s="589"/>
      <c r="E22" s="587" t="s">
        <v>100</v>
      </c>
      <c r="F22" s="585"/>
      <c r="G22" s="585"/>
      <c r="H22" s="586"/>
      <c r="I22" s="579">
        <v>2</v>
      </c>
      <c r="J22" s="580"/>
      <c r="K22" s="580"/>
      <c r="L22" s="580"/>
      <c r="M22" s="580"/>
      <c r="N22" s="581" t="s">
        <v>154</v>
      </c>
      <c r="O22" s="581"/>
      <c r="P22" s="581"/>
      <c r="Q22" s="582"/>
    </row>
    <row r="23" spans="1:17" s="76" customFormat="1" ht="30" customHeight="1">
      <c r="A23" s="93" t="s">
        <v>284</v>
      </c>
      <c r="B23" s="587" t="s">
        <v>284</v>
      </c>
      <c r="C23" s="588"/>
      <c r="D23" s="589"/>
      <c r="E23" s="587" t="s">
        <v>101</v>
      </c>
      <c r="F23" s="585"/>
      <c r="G23" s="585"/>
      <c r="H23" s="586"/>
      <c r="I23" s="579">
        <v>100</v>
      </c>
      <c r="J23" s="580"/>
      <c r="K23" s="580"/>
      <c r="L23" s="580"/>
      <c r="M23" s="580"/>
      <c r="N23" s="581" t="s">
        <v>151</v>
      </c>
      <c r="O23" s="581"/>
      <c r="P23" s="581"/>
      <c r="Q23" s="582"/>
    </row>
    <row r="24" spans="1:17" s="76" customFormat="1" ht="30" customHeight="1">
      <c r="A24" s="93">
        <v>4</v>
      </c>
      <c r="B24" s="587" t="s">
        <v>288</v>
      </c>
      <c r="C24" s="588"/>
      <c r="D24" s="589"/>
      <c r="E24" s="587" t="s">
        <v>102</v>
      </c>
      <c r="F24" s="585"/>
      <c r="G24" s="585"/>
      <c r="H24" s="586"/>
      <c r="I24" s="579">
        <v>85</v>
      </c>
      <c r="J24" s="580"/>
      <c r="K24" s="580"/>
      <c r="L24" s="580"/>
      <c r="M24" s="580"/>
      <c r="N24" s="581" t="s">
        <v>151</v>
      </c>
      <c r="O24" s="581"/>
      <c r="P24" s="581"/>
      <c r="Q24" s="582"/>
    </row>
    <row r="25" spans="1:17" s="76" customFormat="1" ht="45" customHeight="1">
      <c r="A25" s="93" t="s">
        <v>284</v>
      </c>
      <c r="B25" s="587" t="s">
        <v>284</v>
      </c>
      <c r="C25" s="588"/>
      <c r="D25" s="589"/>
      <c r="E25" s="587" t="s">
        <v>103</v>
      </c>
      <c r="F25" s="585"/>
      <c r="G25" s="585"/>
      <c r="H25" s="586"/>
      <c r="I25" s="579">
        <v>100</v>
      </c>
      <c r="J25" s="580"/>
      <c r="K25" s="580"/>
      <c r="L25" s="580"/>
      <c r="M25" s="580"/>
      <c r="N25" s="581" t="s">
        <v>151</v>
      </c>
      <c r="O25" s="581"/>
      <c r="P25" s="581"/>
      <c r="Q25" s="582"/>
    </row>
    <row r="26" spans="1:17" s="76" customFormat="1" ht="30" customHeight="1">
      <c r="A26" s="93">
        <v>5</v>
      </c>
      <c r="B26" s="587" t="s">
        <v>289</v>
      </c>
      <c r="C26" s="588"/>
      <c r="D26" s="589"/>
      <c r="E26" s="587" t="s">
        <v>104</v>
      </c>
      <c r="F26" s="585"/>
      <c r="G26" s="585"/>
      <c r="H26" s="586"/>
      <c r="I26" s="579">
        <v>80</v>
      </c>
      <c r="J26" s="580"/>
      <c r="K26" s="580"/>
      <c r="L26" s="580"/>
      <c r="M26" s="580"/>
      <c r="N26" s="581" t="s">
        <v>314</v>
      </c>
      <c r="O26" s="581"/>
      <c r="P26" s="581"/>
      <c r="Q26" s="582"/>
    </row>
    <row r="27" spans="1:17" s="76" customFormat="1" ht="30" customHeight="1">
      <c r="A27" s="93">
        <v>6</v>
      </c>
      <c r="B27" s="587" t="s">
        <v>290</v>
      </c>
      <c r="C27" s="588"/>
      <c r="D27" s="589"/>
      <c r="E27" s="587" t="s">
        <v>105</v>
      </c>
      <c r="F27" s="585"/>
      <c r="G27" s="585"/>
      <c r="H27" s="586"/>
      <c r="I27" s="579">
        <v>620</v>
      </c>
      <c r="J27" s="580"/>
      <c r="K27" s="580"/>
      <c r="L27" s="580"/>
      <c r="M27" s="580"/>
      <c r="N27" s="581" t="s">
        <v>315</v>
      </c>
      <c r="O27" s="581"/>
      <c r="P27" s="581"/>
      <c r="Q27" s="582"/>
    </row>
    <row r="28" spans="1:17" s="76" customFormat="1" ht="30" customHeight="1">
      <c r="A28" s="93" t="s">
        <v>284</v>
      </c>
      <c r="B28" s="587" t="s">
        <v>284</v>
      </c>
      <c r="C28" s="588"/>
      <c r="D28" s="589"/>
      <c r="E28" s="587" t="s">
        <v>310</v>
      </c>
      <c r="F28" s="585"/>
      <c r="G28" s="585"/>
      <c r="H28" s="586"/>
      <c r="I28" s="579">
        <v>15</v>
      </c>
      <c r="J28" s="580"/>
      <c r="K28" s="580"/>
      <c r="L28" s="580"/>
      <c r="M28" s="580"/>
      <c r="N28" s="581" t="s">
        <v>151</v>
      </c>
      <c r="O28" s="581"/>
      <c r="P28" s="581"/>
      <c r="Q28" s="582"/>
    </row>
    <row r="29" spans="1:17" s="76" customFormat="1" ht="30" customHeight="1">
      <c r="A29" s="93">
        <v>7</v>
      </c>
      <c r="B29" s="587" t="s">
        <v>291</v>
      </c>
      <c r="C29" s="588"/>
      <c r="D29" s="589"/>
      <c r="E29" s="587" t="s">
        <v>106</v>
      </c>
      <c r="F29" s="585"/>
      <c r="G29" s="585"/>
      <c r="H29" s="586"/>
      <c r="I29" s="579">
        <v>82</v>
      </c>
      <c r="J29" s="580"/>
      <c r="K29" s="580"/>
      <c r="L29" s="580"/>
      <c r="M29" s="580"/>
      <c r="N29" s="581" t="s">
        <v>151</v>
      </c>
      <c r="O29" s="581"/>
      <c r="P29" s="581"/>
      <c r="Q29" s="582"/>
    </row>
    <row r="30" spans="1:17" s="76" customFormat="1" ht="45" customHeight="1">
      <c r="A30" s="93" t="s">
        <v>284</v>
      </c>
      <c r="B30" s="587" t="s">
        <v>284</v>
      </c>
      <c r="C30" s="588"/>
      <c r="D30" s="589"/>
      <c r="E30" s="587" t="s">
        <v>107</v>
      </c>
      <c r="F30" s="585"/>
      <c r="G30" s="585"/>
      <c r="H30" s="586"/>
      <c r="I30" s="579">
        <v>80</v>
      </c>
      <c r="J30" s="580"/>
      <c r="K30" s="580"/>
      <c r="L30" s="580"/>
      <c r="M30" s="580"/>
      <c r="N30" s="581" t="s">
        <v>151</v>
      </c>
      <c r="O30" s="581"/>
      <c r="P30" s="581"/>
      <c r="Q30" s="582"/>
    </row>
    <row r="31" spans="1:17" s="76" customFormat="1" ht="45" customHeight="1">
      <c r="A31" s="93" t="s">
        <v>284</v>
      </c>
      <c r="B31" s="587" t="s">
        <v>284</v>
      </c>
      <c r="C31" s="588"/>
      <c r="D31" s="589"/>
      <c r="E31" s="587" t="s">
        <v>108</v>
      </c>
      <c r="F31" s="585"/>
      <c r="G31" s="585"/>
      <c r="H31" s="586"/>
      <c r="I31" s="579">
        <v>100</v>
      </c>
      <c r="J31" s="580"/>
      <c r="K31" s="580"/>
      <c r="L31" s="580"/>
      <c r="M31" s="580"/>
      <c r="N31" s="581" t="s">
        <v>151</v>
      </c>
      <c r="O31" s="581"/>
      <c r="P31" s="581"/>
      <c r="Q31" s="582"/>
    </row>
    <row r="32" spans="1:17" s="76" customFormat="1" ht="30" customHeight="1">
      <c r="A32" s="93">
        <v>8</v>
      </c>
      <c r="B32" s="587" t="s">
        <v>292</v>
      </c>
      <c r="C32" s="588"/>
      <c r="D32" s="589"/>
      <c r="E32" s="587" t="s">
        <v>109</v>
      </c>
      <c r="F32" s="585"/>
      <c r="G32" s="585"/>
      <c r="H32" s="586"/>
      <c r="I32" s="579">
        <v>88</v>
      </c>
      <c r="J32" s="580"/>
      <c r="K32" s="580"/>
      <c r="L32" s="580"/>
      <c r="M32" s="580"/>
      <c r="N32" s="581" t="s">
        <v>151</v>
      </c>
      <c r="O32" s="581"/>
      <c r="P32" s="581"/>
      <c r="Q32" s="582"/>
    </row>
    <row r="33" spans="1:17" s="76" customFormat="1" ht="30" customHeight="1">
      <c r="A33" s="93">
        <v>9</v>
      </c>
      <c r="B33" s="587" t="s">
        <v>293</v>
      </c>
      <c r="C33" s="588"/>
      <c r="D33" s="589"/>
      <c r="E33" s="587" t="s">
        <v>110</v>
      </c>
      <c r="F33" s="585"/>
      <c r="G33" s="585"/>
      <c r="H33" s="586"/>
      <c r="I33" s="579">
        <v>100</v>
      </c>
      <c r="J33" s="580"/>
      <c r="K33" s="580"/>
      <c r="L33" s="580"/>
      <c r="M33" s="580"/>
      <c r="N33" s="581" t="s">
        <v>151</v>
      </c>
      <c r="O33" s="581"/>
      <c r="P33" s="581"/>
      <c r="Q33" s="582"/>
    </row>
    <row r="34" spans="1:17" s="76" customFormat="1" ht="30" customHeight="1">
      <c r="A34" s="93" t="s">
        <v>284</v>
      </c>
      <c r="B34" s="587" t="s">
        <v>284</v>
      </c>
      <c r="C34" s="588"/>
      <c r="D34" s="589"/>
      <c r="E34" s="587" t="s">
        <v>111</v>
      </c>
      <c r="F34" s="585"/>
      <c r="G34" s="585"/>
      <c r="H34" s="586"/>
      <c r="I34" s="579">
        <v>2</v>
      </c>
      <c r="J34" s="580"/>
      <c r="K34" s="580"/>
      <c r="L34" s="580"/>
      <c r="M34" s="580"/>
      <c r="N34" s="581" t="s">
        <v>151</v>
      </c>
      <c r="O34" s="581"/>
      <c r="P34" s="581"/>
      <c r="Q34" s="582"/>
    </row>
    <row r="35" spans="1:17" s="76" customFormat="1" ht="30" customHeight="1">
      <c r="A35" s="93">
        <v>10</v>
      </c>
      <c r="B35" s="587" t="s">
        <v>294</v>
      </c>
      <c r="C35" s="588"/>
      <c r="D35" s="589"/>
      <c r="E35" s="587" t="s">
        <v>112</v>
      </c>
      <c r="F35" s="585"/>
      <c r="G35" s="585"/>
      <c r="H35" s="586"/>
      <c r="I35" s="579">
        <v>100</v>
      </c>
      <c r="J35" s="580"/>
      <c r="K35" s="580"/>
      <c r="L35" s="580"/>
      <c r="M35" s="580"/>
      <c r="N35" s="581" t="s">
        <v>151</v>
      </c>
      <c r="O35" s="581"/>
      <c r="P35" s="581"/>
      <c r="Q35" s="582"/>
    </row>
    <row r="36" spans="1:17" s="76" customFormat="1" ht="30" customHeight="1">
      <c r="A36" s="93" t="s">
        <v>284</v>
      </c>
      <c r="B36" s="587" t="s">
        <v>284</v>
      </c>
      <c r="C36" s="588"/>
      <c r="D36" s="589"/>
      <c r="E36" s="587" t="s">
        <v>311</v>
      </c>
      <c r="F36" s="585"/>
      <c r="G36" s="585"/>
      <c r="H36" s="586"/>
      <c r="I36" s="579">
        <v>100</v>
      </c>
      <c r="J36" s="580"/>
      <c r="K36" s="580"/>
      <c r="L36" s="580"/>
      <c r="M36" s="580"/>
      <c r="N36" s="581" t="s">
        <v>151</v>
      </c>
      <c r="O36" s="581"/>
      <c r="P36" s="581"/>
      <c r="Q36" s="582"/>
    </row>
    <row r="37" spans="1:17" s="76" customFormat="1" ht="30" customHeight="1">
      <c r="A37" s="93">
        <v>11</v>
      </c>
      <c r="B37" s="587" t="s">
        <v>295</v>
      </c>
      <c r="C37" s="588"/>
      <c r="D37" s="589"/>
      <c r="E37" s="587" t="s">
        <v>113</v>
      </c>
      <c r="F37" s="585"/>
      <c r="G37" s="585"/>
      <c r="H37" s="586"/>
      <c r="I37" s="579">
        <v>4</v>
      </c>
      <c r="J37" s="580"/>
      <c r="K37" s="580"/>
      <c r="L37" s="580"/>
      <c r="M37" s="580"/>
      <c r="N37" s="581" t="s">
        <v>159</v>
      </c>
      <c r="O37" s="581"/>
      <c r="P37" s="581"/>
      <c r="Q37" s="582"/>
    </row>
    <row r="38" spans="1:17" s="76" customFormat="1" ht="30" customHeight="1">
      <c r="A38" s="93" t="s">
        <v>284</v>
      </c>
      <c r="B38" s="587" t="s">
        <v>284</v>
      </c>
      <c r="C38" s="588"/>
      <c r="D38" s="589"/>
      <c r="E38" s="587" t="s">
        <v>114</v>
      </c>
      <c r="F38" s="585"/>
      <c r="G38" s="585"/>
      <c r="H38" s="586"/>
      <c r="I38" s="579">
        <v>1</v>
      </c>
      <c r="J38" s="580"/>
      <c r="K38" s="580"/>
      <c r="L38" s="580"/>
      <c r="M38" s="580"/>
      <c r="N38" s="581" t="s">
        <v>155</v>
      </c>
      <c r="O38" s="581"/>
      <c r="P38" s="581"/>
      <c r="Q38" s="582"/>
    </row>
    <row r="39" spans="1:17" s="76" customFormat="1" ht="30" customHeight="1">
      <c r="A39" s="93">
        <v>12</v>
      </c>
      <c r="B39" s="587" t="s">
        <v>296</v>
      </c>
      <c r="C39" s="588"/>
      <c r="D39" s="589"/>
      <c r="E39" s="587" t="s">
        <v>82</v>
      </c>
      <c r="F39" s="585"/>
      <c r="G39" s="585"/>
      <c r="H39" s="586"/>
      <c r="I39" s="579">
        <v>100</v>
      </c>
      <c r="J39" s="580"/>
      <c r="K39" s="580"/>
      <c r="L39" s="580"/>
      <c r="M39" s="580"/>
      <c r="N39" s="581" t="s">
        <v>151</v>
      </c>
      <c r="O39" s="581"/>
      <c r="P39" s="581"/>
      <c r="Q39" s="582"/>
    </row>
    <row r="40" spans="1:17" s="76" customFormat="1" ht="45" customHeight="1">
      <c r="A40" s="93" t="s">
        <v>284</v>
      </c>
      <c r="B40" s="587" t="s">
        <v>284</v>
      </c>
      <c r="C40" s="588"/>
      <c r="D40" s="589"/>
      <c r="E40" s="587" t="s">
        <v>93</v>
      </c>
      <c r="F40" s="585"/>
      <c r="G40" s="585"/>
      <c r="H40" s="586"/>
      <c r="I40" s="579">
        <v>100</v>
      </c>
      <c r="J40" s="580"/>
      <c r="K40" s="580"/>
      <c r="L40" s="580"/>
      <c r="M40" s="580"/>
      <c r="N40" s="581" t="s">
        <v>151</v>
      </c>
      <c r="O40" s="581"/>
      <c r="P40" s="581"/>
      <c r="Q40" s="582"/>
    </row>
    <row r="41" spans="1:17" s="76" customFormat="1" ht="30" customHeight="1">
      <c r="A41" s="93" t="s">
        <v>284</v>
      </c>
      <c r="B41" s="587" t="s">
        <v>284</v>
      </c>
      <c r="C41" s="588"/>
      <c r="D41" s="589"/>
      <c r="E41" s="587" t="s">
        <v>94</v>
      </c>
      <c r="F41" s="585"/>
      <c r="G41" s="585"/>
      <c r="H41" s="586"/>
      <c r="I41" s="579">
        <v>80</v>
      </c>
      <c r="J41" s="580"/>
      <c r="K41" s="580"/>
      <c r="L41" s="580"/>
      <c r="M41" s="580"/>
      <c r="N41" s="581" t="s">
        <v>151</v>
      </c>
      <c r="O41" s="581"/>
      <c r="P41" s="581"/>
      <c r="Q41" s="582"/>
    </row>
    <row r="42" spans="1:17" s="76" customFormat="1" ht="30" customHeight="1">
      <c r="A42" s="93" t="s">
        <v>284</v>
      </c>
      <c r="B42" s="587" t="s">
        <v>284</v>
      </c>
      <c r="C42" s="588"/>
      <c r="D42" s="589"/>
      <c r="E42" s="587" t="s">
        <v>83</v>
      </c>
      <c r="F42" s="585"/>
      <c r="G42" s="585"/>
      <c r="H42" s="586"/>
      <c r="I42" s="579">
        <v>100</v>
      </c>
      <c r="J42" s="580"/>
      <c r="K42" s="580"/>
      <c r="L42" s="580"/>
      <c r="M42" s="580"/>
      <c r="N42" s="581" t="s">
        <v>151</v>
      </c>
      <c r="O42" s="581"/>
      <c r="P42" s="581"/>
      <c r="Q42" s="582"/>
    </row>
    <row r="43" spans="1:17" s="76" customFormat="1" ht="30" customHeight="1">
      <c r="A43" s="93">
        <v>13</v>
      </c>
      <c r="B43" s="587" t="s">
        <v>297</v>
      </c>
      <c r="C43" s="588"/>
      <c r="D43" s="589"/>
      <c r="E43" s="587" t="s">
        <v>84</v>
      </c>
      <c r="F43" s="585"/>
      <c r="G43" s="585"/>
      <c r="H43" s="586"/>
      <c r="I43" s="579">
        <v>100</v>
      </c>
      <c r="J43" s="580"/>
      <c r="K43" s="580"/>
      <c r="L43" s="580"/>
      <c r="M43" s="580"/>
      <c r="N43" s="581" t="s">
        <v>151</v>
      </c>
      <c r="O43" s="581"/>
      <c r="P43" s="581"/>
      <c r="Q43" s="582"/>
    </row>
    <row r="44" spans="1:17" s="76" customFormat="1" ht="30" customHeight="1">
      <c r="A44" s="93" t="s">
        <v>284</v>
      </c>
      <c r="B44" s="587" t="s">
        <v>284</v>
      </c>
      <c r="C44" s="588"/>
      <c r="D44" s="589"/>
      <c r="E44" s="587" t="s">
        <v>85</v>
      </c>
      <c r="F44" s="585"/>
      <c r="G44" s="585"/>
      <c r="H44" s="586"/>
      <c r="I44" s="579">
        <v>100</v>
      </c>
      <c r="J44" s="580"/>
      <c r="K44" s="580"/>
      <c r="L44" s="580"/>
      <c r="M44" s="580"/>
      <c r="N44" s="581" t="s">
        <v>151</v>
      </c>
      <c r="O44" s="581"/>
      <c r="P44" s="581"/>
      <c r="Q44" s="582"/>
    </row>
    <row r="45" spans="1:17" s="76" customFormat="1" ht="30" customHeight="1">
      <c r="A45" s="93" t="s">
        <v>284</v>
      </c>
      <c r="B45" s="587" t="s">
        <v>284</v>
      </c>
      <c r="C45" s="588"/>
      <c r="D45" s="589"/>
      <c r="E45" s="587" t="s">
        <v>115</v>
      </c>
      <c r="F45" s="585"/>
      <c r="G45" s="585"/>
      <c r="H45" s="586"/>
      <c r="I45" s="579">
        <v>100</v>
      </c>
      <c r="J45" s="580"/>
      <c r="K45" s="580"/>
      <c r="L45" s="580"/>
      <c r="M45" s="580"/>
      <c r="N45" s="581" t="s">
        <v>151</v>
      </c>
      <c r="O45" s="581"/>
      <c r="P45" s="581"/>
      <c r="Q45" s="582"/>
    </row>
    <row r="46" spans="1:17" s="76" customFormat="1" ht="30" customHeight="1">
      <c r="A46" s="93">
        <v>14</v>
      </c>
      <c r="B46" s="587" t="s">
        <v>298</v>
      </c>
      <c r="C46" s="588"/>
      <c r="D46" s="589"/>
      <c r="E46" s="587" t="s">
        <v>86</v>
      </c>
      <c r="F46" s="585"/>
      <c r="G46" s="585"/>
      <c r="H46" s="586"/>
      <c r="I46" s="579">
        <v>80</v>
      </c>
      <c r="J46" s="580"/>
      <c r="K46" s="580"/>
      <c r="L46" s="580"/>
      <c r="M46" s="580"/>
      <c r="N46" s="581" t="s">
        <v>151</v>
      </c>
      <c r="O46" s="581"/>
      <c r="P46" s="581"/>
      <c r="Q46" s="582"/>
    </row>
    <row r="47" spans="1:17" s="76" customFormat="1" ht="30" customHeight="1">
      <c r="A47" s="93" t="s">
        <v>284</v>
      </c>
      <c r="B47" s="587" t="s">
        <v>284</v>
      </c>
      <c r="C47" s="588"/>
      <c r="D47" s="589"/>
      <c r="E47" s="587" t="s">
        <v>87</v>
      </c>
      <c r="F47" s="585"/>
      <c r="G47" s="585"/>
      <c r="H47" s="586"/>
      <c r="I47" s="579">
        <v>100</v>
      </c>
      <c r="J47" s="580"/>
      <c r="K47" s="580"/>
      <c r="L47" s="580"/>
      <c r="M47" s="580"/>
      <c r="N47" s="581" t="s">
        <v>151</v>
      </c>
      <c r="O47" s="581"/>
      <c r="P47" s="581"/>
      <c r="Q47" s="582"/>
    </row>
    <row r="48" spans="1:17" s="76" customFormat="1" ht="30" customHeight="1">
      <c r="A48" s="93" t="s">
        <v>284</v>
      </c>
      <c r="B48" s="587" t="s">
        <v>284</v>
      </c>
      <c r="C48" s="588"/>
      <c r="D48" s="589"/>
      <c r="E48" s="587" t="s">
        <v>116</v>
      </c>
      <c r="F48" s="585"/>
      <c r="G48" s="585"/>
      <c r="H48" s="586"/>
      <c r="I48" s="579">
        <v>80</v>
      </c>
      <c r="J48" s="580"/>
      <c r="K48" s="580"/>
      <c r="L48" s="580"/>
      <c r="M48" s="580"/>
      <c r="N48" s="581" t="s">
        <v>151</v>
      </c>
      <c r="O48" s="581"/>
      <c r="P48" s="581"/>
      <c r="Q48" s="582"/>
    </row>
    <row r="49" spans="1:17" s="76" customFormat="1" ht="45" customHeight="1">
      <c r="A49" s="93">
        <v>15</v>
      </c>
      <c r="B49" s="587" t="s">
        <v>299</v>
      </c>
      <c r="C49" s="588"/>
      <c r="D49" s="589"/>
      <c r="E49" s="587" t="s">
        <v>117</v>
      </c>
      <c r="F49" s="585"/>
      <c r="G49" s="585"/>
      <c r="H49" s="586"/>
      <c r="I49" s="579">
        <v>80</v>
      </c>
      <c r="J49" s="580"/>
      <c r="K49" s="580"/>
      <c r="L49" s="580"/>
      <c r="M49" s="580"/>
      <c r="N49" s="581" t="s">
        <v>151</v>
      </c>
      <c r="O49" s="581"/>
      <c r="P49" s="581"/>
      <c r="Q49" s="582"/>
    </row>
    <row r="50" spans="1:17" s="76" customFormat="1" ht="30" customHeight="1">
      <c r="A50" s="93" t="s">
        <v>284</v>
      </c>
      <c r="B50" s="587" t="s">
        <v>284</v>
      </c>
      <c r="C50" s="588"/>
      <c r="D50" s="589"/>
      <c r="E50" s="587" t="s">
        <v>312</v>
      </c>
      <c r="F50" s="585"/>
      <c r="G50" s="585"/>
      <c r="H50" s="586"/>
      <c r="I50" s="579">
        <v>100</v>
      </c>
      <c r="J50" s="580"/>
      <c r="K50" s="580"/>
      <c r="L50" s="580"/>
      <c r="M50" s="580"/>
      <c r="N50" s="581" t="s">
        <v>151</v>
      </c>
      <c r="O50" s="581"/>
      <c r="P50" s="581"/>
      <c r="Q50" s="582"/>
    </row>
    <row r="51" spans="1:17" s="76" customFormat="1" ht="30" customHeight="1">
      <c r="A51" s="93" t="s">
        <v>284</v>
      </c>
      <c r="B51" s="587" t="s">
        <v>284</v>
      </c>
      <c r="C51" s="588"/>
      <c r="D51" s="589"/>
      <c r="E51" s="587" t="s">
        <v>118</v>
      </c>
      <c r="F51" s="585"/>
      <c r="G51" s="585"/>
      <c r="H51" s="586"/>
      <c r="I51" s="579">
        <v>80</v>
      </c>
      <c r="J51" s="580"/>
      <c r="K51" s="580"/>
      <c r="L51" s="580"/>
      <c r="M51" s="580"/>
      <c r="N51" s="581" t="s">
        <v>151</v>
      </c>
      <c r="O51" s="581"/>
      <c r="P51" s="581"/>
      <c r="Q51" s="582"/>
    </row>
    <row r="52" spans="1:17" s="76" customFormat="1" ht="30" customHeight="1">
      <c r="A52" s="93">
        <v>16</v>
      </c>
      <c r="B52" s="587" t="s">
        <v>300</v>
      </c>
      <c r="C52" s="588"/>
      <c r="D52" s="589"/>
      <c r="E52" s="587" t="s">
        <v>119</v>
      </c>
      <c r="F52" s="585"/>
      <c r="G52" s="585"/>
      <c r="H52" s="586"/>
      <c r="I52" s="579">
        <v>100</v>
      </c>
      <c r="J52" s="580"/>
      <c r="K52" s="580"/>
      <c r="L52" s="580"/>
      <c r="M52" s="580"/>
      <c r="N52" s="581" t="s">
        <v>151</v>
      </c>
      <c r="O52" s="581"/>
      <c r="P52" s="581"/>
      <c r="Q52" s="582"/>
    </row>
    <row r="53" spans="1:17" s="76" customFormat="1" ht="30" customHeight="1">
      <c r="A53" s="93" t="s">
        <v>284</v>
      </c>
      <c r="B53" s="587" t="s">
        <v>284</v>
      </c>
      <c r="C53" s="588"/>
      <c r="D53" s="589"/>
      <c r="E53" s="587" t="s">
        <v>120</v>
      </c>
      <c r="F53" s="585"/>
      <c r="G53" s="585"/>
      <c r="H53" s="586"/>
      <c r="I53" s="579">
        <v>3</v>
      </c>
      <c r="J53" s="580"/>
      <c r="K53" s="580"/>
      <c r="L53" s="580"/>
      <c r="M53" s="580"/>
      <c r="N53" s="581" t="s">
        <v>152</v>
      </c>
      <c r="O53" s="581"/>
      <c r="P53" s="581"/>
      <c r="Q53" s="582"/>
    </row>
    <row r="54" spans="1:17" s="76" customFormat="1" ht="30" customHeight="1">
      <c r="A54" s="93">
        <v>17</v>
      </c>
      <c r="B54" s="587" t="s">
        <v>301</v>
      </c>
      <c r="C54" s="588"/>
      <c r="D54" s="589"/>
      <c r="E54" s="587" t="s">
        <v>121</v>
      </c>
      <c r="F54" s="585"/>
      <c r="G54" s="585"/>
      <c r="H54" s="586"/>
      <c r="I54" s="579">
        <v>100</v>
      </c>
      <c r="J54" s="580"/>
      <c r="K54" s="580"/>
      <c r="L54" s="580"/>
      <c r="M54" s="580"/>
      <c r="N54" s="581" t="s">
        <v>151</v>
      </c>
      <c r="O54" s="581"/>
      <c r="P54" s="581"/>
      <c r="Q54" s="582"/>
    </row>
    <row r="55" spans="1:17" s="76" customFormat="1" ht="30" customHeight="1">
      <c r="A55" s="93" t="s">
        <v>284</v>
      </c>
      <c r="B55" s="587" t="s">
        <v>284</v>
      </c>
      <c r="C55" s="588"/>
      <c r="D55" s="589"/>
      <c r="E55" s="587" t="s">
        <v>122</v>
      </c>
      <c r="F55" s="585"/>
      <c r="G55" s="585"/>
      <c r="H55" s="586"/>
      <c r="I55" s="579">
        <v>65</v>
      </c>
      <c r="J55" s="580"/>
      <c r="K55" s="580"/>
      <c r="L55" s="580"/>
      <c r="M55" s="580"/>
      <c r="N55" s="581" t="s">
        <v>151</v>
      </c>
      <c r="O55" s="581"/>
      <c r="P55" s="581"/>
      <c r="Q55" s="582"/>
    </row>
    <row r="56" spans="1:17" s="76" customFormat="1" ht="30" customHeight="1">
      <c r="A56" s="93" t="s">
        <v>284</v>
      </c>
      <c r="B56" s="587" t="s">
        <v>284</v>
      </c>
      <c r="C56" s="588"/>
      <c r="D56" s="589"/>
      <c r="E56" s="587" t="s">
        <v>123</v>
      </c>
      <c r="F56" s="585"/>
      <c r="G56" s="585"/>
      <c r="H56" s="586"/>
      <c r="I56" s="579">
        <v>100</v>
      </c>
      <c r="J56" s="580"/>
      <c r="K56" s="580"/>
      <c r="L56" s="580"/>
      <c r="M56" s="580"/>
      <c r="N56" s="581" t="s">
        <v>151</v>
      </c>
      <c r="O56" s="581"/>
      <c r="P56" s="581"/>
      <c r="Q56" s="582"/>
    </row>
    <row r="57" spans="1:17" s="76" customFormat="1" ht="30" customHeight="1">
      <c r="A57" s="93">
        <v>18</v>
      </c>
      <c r="B57" s="587" t="s">
        <v>302</v>
      </c>
      <c r="C57" s="588"/>
      <c r="D57" s="589"/>
      <c r="E57" s="587" t="s">
        <v>124</v>
      </c>
      <c r="F57" s="585"/>
      <c r="G57" s="585"/>
      <c r="H57" s="586"/>
      <c r="I57" s="579">
        <v>90</v>
      </c>
      <c r="J57" s="580"/>
      <c r="K57" s="580"/>
      <c r="L57" s="580"/>
      <c r="M57" s="580"/>
      <c r="N57" s="581" t="s">
        <v>151</v>
      </c>
      <c r="O57" s="581"/>
      <c r="P57" s="581"/>
      <c r="Q57" s="582"/>
    </row>
    <row r="58" spans="1:17" s="76" customFormat="1" ht="30" customHeight="1">
      <c r="A58" s="93">
        <v>19</v>
      </c>
      <c r="B58" s="587" t="s">
        <v>303</v>
      </c>
      <c r="C58" s="588"/>
      <c r="D58" s="589"/>
      <c r="E58" s="587" t="s">
        <v>125</v>
      </c>
      <c r="F58" s="585"/>
      <c r="G58" s="585"/>
      <c r="H58" s="586"/>
      <c r="I58" s="579">
        <v>95</v>
      </c>
      <c r="J58" s="580"/>
      <c r="K58" s="580"/>
      <c r="L58" s="580"/>
      <c r="M58" s="580"/>
      <c r="N58" s="581" t="s">
        <v>151</v>
      </c>
      <c r="O58" s="581"/>
      <c r="P58" s="581"/>
      <c r="Q58" s="582"/>
    </row>
    <row r="59" spans="1:17" s="76" customFormat="1" ht="30" customHeight="1">
      <c r="A59" s="93">
        <v>20</v>
      </c>
      <c r="B59" s="587" t="s">
        <v>304</v>
      </c>
      <c r="C59" s="588"/>
      <c r="D59" s="589"/>
      <c r="E59" s="587" t="s">
        <v>126</v>
      </c>
      <c r="F59" s="585"/>
      <c r="G59" s="585"/>
      <c r="H59" s="586"/>
      <c r="I59" s="579">
        <v>90</v>
      </c>
      <c r="J59" s="580"/>
      <c r="K59" s="580"/>
      <c r="L59" s="580"/>
      <c r="M59" s="580"/>
      <c r="N59" s="581" t="s">
        <v>151</v>
      </c>
      <c r="O59" s="581"/>
      <c r="P59" s="581"/>
      <c r="Q59" s="582"/>
    </row>
    <row r="60" spans="1:17" s="76" customFormat="1" ht="30" customHeight="1">
      <c r="A60" s="93" t="s">
        <v>284</v>
      </c>
      <c r="B60" s="587" t="s">
        <v>284</v>
      </c>
      <c r="C60" s="588"/>
      <c r="D60" s="589"/>
      <c r="E60" s="587" t="s">
        <v>127</v>
      </c>
      <c r="F60" s="585"/>
      <c r="G60" s="585"/>
      <c r="H60" s="586"/>
      <c r="I60" s="579">
        <v>80</v>
      </c>
      <c r="J60" s="580"/>
      <c r="K60" s="580"/>
      <c r="L60" s="580"/>
      <c r="M60" s="580"/>
      <c r="N60" s="581" t="s">
        <v>151</v>
      </c>
      <c r="O60" s="581"/>
      <c r="P60" s="581"/>
      <c r="Q60" s="582"/>
    </row>
    <row r="61" spans="1:17" s="76" customFormat="1" ht="30" customHeight="1">
      <c r="A61" s="93" t="s">
        <v>284</v>
      </c>
      <c r="B61" s="587" t="s">
        <v>284</v>
      </c>
      <c r="C61" s="588"/>
      <c r="D61" s="589"/>
      <c r="E61" s="587" t="s">
        <v>128</v>
      </c>
      <c r="F61" s="585"/>
      <c r="G61" s="585"/>
      <c r="H61" s="586"/>
      <c r="I61" s="579">
        <v>80</v>
      </c>
      <c r="J61" s="580"/>
      <c r="K61" s="580"/>
      <c r="L61" s="580"/>
      <c r="M61" s="580"/>
      <c r="N61" s="581" t="s">
        <v>151</v>
      </c>
      <c r="O61" s="581"/>
      <c r="P61" s="581"/>
      <c r="Q61" s="582"/>
    </row>
    <row r="62" spans="1:17" s="76" customFormat="1" ht="30" customHeight="1">
      <c r="A62" s="93">
        <v>21</v>
      </c>
      <c r="B62" s="587" t="s">
        <v>305</v>
      </c>
      <c r="C62" s="588"/>
      <c r="D62" s="589"/>
      <c r="E62" s="587" t="s">
        <v>129</v>
      </c>
      <c r="F62" s="585"/>
      <c r="G62" s="585"/>
      <c r="H62" s="586"/>
      <c r="I62" s="579">
        <v>90</v>
      </c>
      <c r="J62" s="580"/>
      <c r="K62" s="580"/>
      <c r="L62" s="580"/>
      <c r="M62" s="580"/>
      <c r="N62" s="581" t="s">
        <v>151</v>
      </c>
      <c r="O62" s="581"/>
      <c r="P62" s="581"/>
      <c r="Q62" s="582"/>
    </row>
    <row r="63" spans="1:17" s="76" customFormat="1" ht="30" customHeight="1">
      <c r="A63" s="93">
        <v>22</v>
      </c>
      <c r="B63" s="587" t="s">
        <v>306</v>
      </c>
      <c r="C63" s="588"/>
      <c r="D63" s="589"/>
      <c r="E63" s="587" t="s">
        <v>130</v>
      </c>
      <c r="F63" s="585"/>
      <c r="G63" s="585"/>
      <c r="H63" s="586"/>
      <c r="I63" s="579">
        <v>12</v>
      </c>
      <c r="J63" s="580"/>
      <c r="K63" s="580"/>
      <c r="L63" s="580"/>
      <c r="M63" s="580"/>
      <c r="N63" s="581" t="s">
        <v>156</v>
      </c>
      <c r="O63" s="581"/>
      <c r="P63" s="581"/>
      <c r="Q63" s="582"/>
    </row>
    <row r="64" spans="1:17" s="76" customFormat="1" ht="30" customHeight="1">
      <c r="A64" s="93" t="s">
        <v>284</v>
      </c>
      <c r="B64" s="587" t="s">
        <v>284</v>
      </c>
      <c r="C64" s="588"/>
      <c r="D64" s="589"/>
      <c r="E64" s="587" t="s">
        <v>131</v>
      </c>
      <c r="F64" s="585"/>
      <c r="G64" s="585"/>
      <c r="H64" s="586"/>
      <c r="I64" s="579">
        <v>100</v>
      </c>
      <c r="J64" s="580"/>
      <c r="K64" s="580"/>
      <c r="L64" s="580"/>
      <c r="M64" s="580"/>
      <c r="N64" s="581" t="s">
        <v>151</v>
      </c>
      <c r="O64" s="581"/>
      <c r="P64" s="581"/>
      <c r="Q64" s="582"/>
    </row>
    <row r="65" spans="1:17" s="76" customFormat="1" ht="30" customHeight="1">
      <c r="A65" s="93">
        <v>23</v>
      </c>
      <c r="B65" s="587" t="s">
        <v>307</v>
      </c>
      <c r="C65" s="588"/>
      <c r="D65" s="589"/>
      <c r="E65" s="587" t="s">
        <v>132</v>
      </c>
      <c r="F65" s="585"/>
      <c r="G65" s="585"/>
      <c r="H65" s="586"/>
      <c r="I65" s="579">
        <v>1</v>
      </c>
      <c r="J65" s="580"/>
      <c r="K65" s="580"/>
      <c r="L65" s="580"/>
      <c r="M65" s="580"/>
      <c r="N65" s="581" t="s">
        <v>157</v>
      </c>
      <c r="O65" s="581"/>
      <c r="P65" s="581"/>
      <c r="Q65" s="582"/>
    </row>
    <row r="66" spans="1:17" s="76" customFormat="1" ht="30" customHeight="1">
      <c r="A66" s="93" t="s">
        <v>284</v>
      </c>
      <c r="B66" s="587" t="s">
        <v>284</v>
      </c>
      <c r="C66" s="588"/>
      <c r="D66" s="589"/>
      <c r="E66" s="587" t="s">
        <v>133</v>
      </c>
      <c r="F66" s="585"/>
      <c r="G66" s="585"/>
      <c r="H66" s="586"/>
      <c r="I66" s="579">
        <v>80</v>
      </c>
      <c r="J66" s="580"/>
      <c r="K66" s="580"/>
      <c r="L66" s="580"/>
      <c r="M66" s="580"/>
      <c r="N66" s="581" t="s">
        <v>151</v>
      </c>
      <c r="O66" s="581"/>
      <c r="P66" s="581"/>
      <c r="Q66" s="582"/>
    </row>
    <row r="67" spans="1:17" s="76" customFormat="1" ht="30" customHeight="1">
      <c r="A67" s="93">
        <v>24</v>
      </c>
      <c r="B67" s="587" t="s">
        <v>308</v>
      </c>
      <c r="C67" s="588"/>
      <c r="D67" s="589"/>
      <c r="E67" s="587" t="s">
        <v>313</v>
      </c>
      <c r="F67" s="585"/>
      <c r="G67" s="585"/>
      <c r="H67" s="586"/>
      <c r="I67" s="579">
        <v>38</v>
      </c>
      <c r="J67" s="580"/>
      <c r="K67" s="580"/>
      <c r="L67" s="580"/>
      <c r="M67" s="580"/>
      <c r="N67" s="581" t="s">
        <v>152</v>
      </c>
      <c r="O67" s="581"/>
      <c r="P67" s="581"/>
      <c r="Q67" s="582"/>
    </row>
    <row r="68" spans="1:17" s="76" customFormat="1" ht="30" customHeight="1">
      <c r="A68" s="93">
        <v>25</v>
      </c>
      <c r="B68" s="587" t="s">
        <v>138</v>
      </c>
      <c r="C68" s="588"/>
      <c r="D68" s="589"/>
      <c r="E68" s="587" t="s">
        <v>139</v>
      </c>
      <c r="F68" s="585"/>
      <c r="G68" s="585"/>
      <c r="H68" s="586"/>
      <c r="I68" s="579">
        <v>80</v>
      </c>
      <c r="J68" s="580"/>
      <c r="K68" s="580"/>
      <c r="L68" s="580"/>
      <c r="M68" s="580"/>
      <c r="N68" s="581" t="s">
        <v>151</v>
      </c>
      <c r="O68" s="581"/>
      <c r="P68" s="581"/>
      <c r="Q68" s="582"/>
    </row>
    <row r="69" spans="1:17" s="76" customFormat="1" ht="45" customHeight="1">
      <c r="A69" s="93">
        <v>26</v>
      </c>
      <c r="B69" s="587" t="s">
        <v>136</v>
      </c>
      <c r="C69" s="588"/>
      <c r="D69" s="589"/>
      <c r="E69" s="587" t="s">
        <v>137</v>
      </c>
      <c r="F69" s="585"/>
      <c r="G69" s="585"/>
      <c r="H69" s="586"/>
      <c r="I69" s="579">
        <v>80</v>
      </c>
      <c r="J69" s="580"/>
      <c r="K69" s="580"/>
      <c r="L69" s="580"/>
      <c r="M69" s="580"/>
      <c r="N69" s="581" t="s">
        <v>151</v>
      </c>
      <c r="O69" s="581"/>
      <c r="P69" s="581"/>
      <c r="Q69" s="582"/>
    </row>
    <row r="70" spans="1:17" ht="30" customHeight="1">
      <c r="A70" s="94"/>
      <c r="B70" s="95"/>
      <c r="C70" s="96"/>
      <c r="D70" s="96"/>
      <c r="E70" s="95"/>
      <c r="F70" s="96"/>
      <c r="G70" s="96"/>
      <c r="H70" s="96"/>
      <c r="I70" s="97"/>
      <c r="J70" s="98"/>
      <c r="K70" s="98"/>
      <c r="L70" s="98"/>
      <c r="M70" s="98"/>
      <c r="N70" s="98"/>
      <c r="O70" s="98"/>
      <c r="P70" s="98"/>
      <c r="Q70" s="99"/>
    </row>
    <row r="71" spans="1:17" ht="15.75" customHeight="1">
      <c r="A71" s="596" t="s">
        <v>40</v>
      </c>
      <c r="B71" s="594"/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5"/>
    </row>
    <row r="72" spans="1:17" s="58" customFormat="1" ht="45" customHeight="1">
      <c r="A72" s="93">
        <v>1</v>
      </c>
      <c r="B72" s="587" t="s">
        <v>81</v>
      </c>
      <c r="C72" s="585"/>
      <c r="D72" s="586"/>
      <c r="E72" s="587" t="s">
        <v>505</v>
      </c>
      <c r="F72" s="585"/>
      <c r="G72" s="585"/>
      <c r="H72" s="586"/>
      <c r="I72" s="583">
        <v>6</v>
      </c>
      <c r="J72" s="584"/>
      <c r="K72" s="584"/>
      <c r="L72" s="584"/>
      <c r="M72" s="584"/>
      <c r="N72" s="585" t="s">
        <v>153</v>
      </c>
      <c r="O72" s="585"/>
      <c r="P72" s="585"/>
      <c r="Q72" s="586"/>
    </row>
    <row r="73" spans="1:17" ht="15.75" customHeight="1">
      <c r="A73" s="93"/>
      <c r="B73" s="587"/>
      <c r="C73" s="585"/>
      <c r="D73" s="586"/>
      <c r="E73" s="587"/>
      <c r="F73" s="585"/>
      <c r="G73" s="585"/>
      <c r="H73" s="586"/>
      <c r="I73" s="597"/>
      <c r="J73" s="594"/>
      <c r="K73" s="594"/>
      <c r="L73" s="594"/>
      <c r="M73" s="594"/>
      <c r="N73" s="594"/>
      <c r="O73" s="594"/>
      <c r="P73" s="594"/>
      <c r="Q73" s="595"/>
    </row>
    <row r="74" spans="1:17" ht="15.75" customHeight="1"/>
    <row r="75" spans="1:17" ht="15.75" customHeight="1"/>
    <row r="76" spans="1:17" ht="15.75" customHeight="1">
      <c r="J76" s="79" t="s">
        <v>518</v>
      </c>
    </row>
    <row r="77" spans="1:17" ht="15.75" customHeight="1">
      <c r="B77" s="79" t="s">
        <v>135</v>
      </c>
      <c r="J77" s="79" t="s">
        <v>134</v>
      </c>
    </row>
    <row r="78" spans="1:17" ht="15.75" customHeight="1"/>
    <row r="79" spans="1:17" s="76" customFormat="1" ht="15.75" customHeight="1">
      <c r="A79" s="78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</row>
    <row r="80" spans="1:17" ht="15.75" customHeight="1"/>
    <row r="81" spans="2:10" ht="15.75" customHeight="1"/>
    <row r="82" spans="2:10" ht="15.75" customHeight="1">
      <c r="B82" s="79" t="str">
        <f>D8</f>
        <v>Dra. ISTOYO BAMBANG IRIANTO, M.M.</v>
      </c>
      <c r="J82" s="79" t="str">
        <f>J8</f>
        <v>H. SIDIK PRAMONO, S.Ag, M.Si.</v>
      </c>
    </row>
    <row r="83" spans="2:10" ht="15.75" customHeight="1">
      <c r="B83" s="79" t="str">
        <f>"NIP. "&amp;D9</f>
        <v>NIP. 19621117 199403 1 004</v>
      </c>
      <c r="J83" s="79" t="str">
        <f>"NIP. "&amp;J9</f>
        <v>NIP. 19700303 199703 1 004</v>
      </c>
    </row>
    <row r="84" spans="2:10" ht="15.75" customHeight="1"/>
  </sheetData>
  <mergeCells count="241">
    <mergeCell ref="I63:M63"/>
    <mergeCell ref="N63:Q63"/>
    <mergeCell ref="I64:M64"/>
    <mergeCell ref="N64:Q64"/>
    <mergeCell ref="N66:Q66"/>
    <mergeCell ref="I67:M67"/>
    <mergeCell ref="N67:Q67"/>
    <mergeCell ref="B66:D66"/>
    <mergeCell ref="E66:H66"/>
    <mergeCell ref="B67:D67"/>
    <mergeCell ref="E67:H67"/>
    <mergeCell ref="I66:M66"/>
    <mergeCell ref="B65:D65"/>
    <mergeCell ref="E65:H65"/>
    <mergeCell ref="I65:M65"/>
    <mergeCell ref="N65:Q65"/>
    <mergeCell ref="N58:Q58"/>
    <mergeCell ref="I59:M59"/>
    <mergeCell ref="N59:Q59"/>
    <mergeCell ref="I60:M60"/>
    <mergeCell ref="N60:Q60"/>
    <mergeCell ref="I61:M61"/>
    <mergeCell ref="N61:Q61"/>
    <mergeCell ref="B64:D64"/>
    <mergeCell ref="E64:H64"/>
    <mergeCell ref="B60:D60"/>
    <mergeCell ref="E60:H60"/>
    <mergeCell ref="B61:D61"/>
    <mergeCell ref="E61:H61"/>
    <mergeCell ref="B58:D58"/>
    <mergeCell ref="E58:H58"/>
    <mergeCell ref="B59:D59"/>
    <mergeCell ref="E59:H59"/>
    <mergeCell ref="I58:M58"/>
    <mergeCell ref="B62:D62"/>
    <mergeCell ref="E62:H62"/>
    <mergeCell ref="B63:D63"/>
    <mergeCell ref="E63:H63"/>
    <mergeCell ref="I62:M62"/>
    <mergeCell ref="N62:Q62"/>
    <mergeCell ref="B57:D57"/>
    <mergeCell ref="E57:H57"/>
    <mergeCell ref="B54:D54"/>
    <mergeCell ref="E54:H54"/>
    <mergeCell ref="B55:D55"/>
    <mergeCell ref="E55:H55"/>
    <mergeCell ref="I54:M54"/>
    <mergeCell ref="N54:Q54"/>
    <mergeCell ref="I55:M55"/>
    <mergeCell ref="N55:Q55"/>
    <mergeCell ref="I56:M56"/>
    <mergeCell ref="N56:Q56"/>
    <mergeCell ref="I57:M57"/>
    <mergeCell ref="N57:Q57"/>
    <mergeCell ref="N50:Q50"/>
    <mergeCell ref="I51:M51"/>
    <mergeCell ref="N51:Q51"/>
    <mergeCell ref="I52:M52"/>
    <mergeCell ref="N52:Q52"/>
    <mergeCell ref="I53:M53"/>
    <mergeCell ref="N53:Q53"/>
    <mergeCell ref="B56:D56"/>
    <mergeCell ref="E56:H56"/>
    <mergeCell ref="B52:D52"/>
    <mergeCell ref="E52:H52"/>
    <mergeCell ref="B53:D53"/>
    <mergeCell ref="E53:H53"/>
    <mergeCell ref="B50:D50"/>
    <mergeCell ref="E50:H50"/>
    <mergeCell ref="B51:D51"/>
    <mergeCell ref="E51:H51"/>
    <mergeCell ref="I50:M50"/>
    <mergeCell ref="B49:D49"/>
    <mergeCell ref="E49:H49"/>
    <mergeCell ref="B46:D46"/>
    <mergeCell ref="E46:H46"/>
    <mergeCell ref="B47:D47"/>
    <mergeCell ref="E47:H47"/>
    <mergeCell ref="I46:M46"/>
    <mergeCell ref="N46:Q46"/>
    <mergeCell ref="I47:M47"/>
    <mergeCell ref="N47:Q47"/>
    <mergeCell ref="I48:M48"/>
    <mergeCell ref="N48:Q48"/>
    <mergeCell ref="I49:M49"/>
    <mergeCell ref="N49:Q49"/>
    <mergeCell ref="N42:Q42"/>
    <mergeCell ref="I43:M43"/>
    <mergeCell ref="N43:Q43"/>
    <mergeCell ref="I44:M44"/>
    <mergeCell ref="N44:Q44"/>
    <mergeCell ref="I45:M45"/>
    <mergeCell ref="N45:Q45"/>
    <mergeCell ref="B48:D48"/>
    <mergeCell ref="E48:H48"/>
    <mergeCell ref="B44:D44"/>
    <mergeCell ref="E44:H44"/>
    <mergeCell ref="B45:D45"/>
    <mergeCell ref="E45:H45"/>
    <mergeCell ref="B42:D42"/>
    <mergeCell ref="E42:H42"/>
    <mergeCell ref="B43:D43"/>
    <mergeCell ref="E43:H43"/>
    <mergeCell ref="I42:M42"/>
    <mergeCell ref="B40:D40"/>
    <mergeCell ref="E40:H40"/>
    <mergeCell ref="B41:D41"/>
    <mergeCell ref="E41:H41"/>
    <mergeCell ref="B38:D38"/>
    <mergeCell ref="E38:H38"/>
    <mergeCell ref="B39:D39"/>
    <mergeCell ref="E39:H39"/>
    <mergeCell ref="I38:M38"/>
    <mergeCell ref="I39:M39"/>
    <mergeCell ref="I40:M40"/>
    <mergeCell ref="I41:M41"/>
    <mergeCell ref="B36:D36"/>
    <mergeCell ref="E36:H36"/>
    <mergeCell ref="B37:D37"/>
    <mergeCell ref="E37:H37"/>
    <mergeCell ref="B34:D34"/>
    <mergeCell ref="E34:H34"/>
    <mergeCell ref="B35:D35"/>
    <mergeCell ref="E35:H35"/>
    <mergeCell ref="I34:M34"/>
    <mergeCell ref="I35:M35"/>
    <mergeCell ref="I36:M36"/>
    <mergeCell ref="I37:M37"/>
    <mergeCell ref="B33:D33"/>
    <mergeCell ref="E33:H33"/>
    <mergeCell ref="B30:D30"/>
    <mergeCell ref="E30:H30"/>
    <mergeCell ref="B31:D31"/>
    <mergeCell ref="E31:H31"/>
    <mergeCell ref="I30:M30"/>
    <mergeCell ref="N30:Q30"/>
    <mergeCell ref="I31:M31"/>
    <mergeCell ref="N31:Q31"/>
    <mergeCell ref="I32:M32"/>
    <mergeCell ref="N32:Q32"/>
    <mergeCell ref="I33:M33"/>
    <mergeCell ref="N33:Q33"/>
    <mergeCell ref="B27:D27"/>
    <mergeCell ref="E27:H27"/>
    <mergeCell ref="I27:M27"/>
    <mergeCell ref="N27:Q27"/>
    <mergeCell ref="I28:M28"/>
    <mergeCell ref="N28:Q28"/>
    <mergeCell ref="I29:M29"/>
    <mergeCell ref="N29:Q29"/>
    <mergeCell ref="B32:D32"/>
    <mergeCell ref="E32:H32"/>
    <mergeCell ref="B21:D21"/>
    <mergeCell ref="E21:H21"/>
    <mergeCell ref="B20:D20"/>
    <mergeCell ref="E20:H20"/>
    <mergeCell ref="B73:D73"/>
    <mergeCell ref="E73:H73"/>
    <mergeCell ref="I73:Q73"/>
    <mergeCell ref="A71:Q71"/>
    <mergeCell ref="B72:D72"/>
    <mergeCell ref="E72:H72"/>
    <mergeCell ref="B24:D24"/>
    <mergeCell ref="E24:H24"/>
    <mergeCell ref="B25:D25"/>
    <mergeCell ref="E25:H25"/>
    <mergeCell ref="B22:D22"/>
    <mergeCell ref="E22:H22"/>
    <mergeCell ref="B23:D23"/>
    <mergeCell ref="E23:H23"/>
    <mergeCell ref="B28:D28"/>
    <mergeCell ref="E28:H28"/>
    <mergeCell ref="B29:D29"/>
    <mergeCell ref="E29:H29"/>
    <mergeCell ref="B26:D26"/>
    <mergeCell ref="E26:H26"/>
    <mergeCell ref="A2:Q2"/>
    <mergeCell ref="A7:G7"/>
    <mergeCell ref="B19:D19"/>
    <mergeCell ref="E19:H19"/>
    <mergeCell ref="B13:D13"/>
    <mergeCell ref="E13:H13"/>
    <mergeCell ref="I13:Q13"/>
    <mergeCell ref="B14:D14"/>
    <mergeCell ref="E14:H14"/>
    <mergeCell ref="I14:Q14"/>
    <mergeCell ref="A15:Q15"/>
    <mergeCell ref="B16:D16"/>
    <mergeCell ref="E16:H16"/>
    <mergeCell ref="B18:D18"/>
    <mergeCell ref="E18:H18"/>
    <mergeCell ref="B17:D17"/>
    <mergeCell ref="E17:H17"/>
    <mergeCell ref="B69:D69"/>
    <mergeCell ref="E69:H69"/>
    <mergeCell ref="B68:D68"/>
    <mergeCell ref="E68:H68"/>
    <mergeCell ref="A1:Q1"/>
    <mergeCell ref="A8:B8"/>
    <mergeCell ref="A9:B9"/>
    <mergeCell ref="A10:B10"/>
    <mergeCell ref="A11:B11"/>
    <mergeCell ref="A12:B12"/>
    <mergeCell ref="I16:M16"/>
    <mergeCell ref="N16:Q16"/>
    <mergeCell ref="I17:M17"/>
    <mergeCell ref="N17:Q17"/>
    <mergeCell ref="I18:M18"/>
    <mergeCell ref="N18:Q18"/>
    <mergeCell ref="I19:M19"/>
    <mergeCell ref="N19:Q19"/>
    <mergeCell ref="I20:M20"/>
    <mergeCell ref="N20:Q20"/>
    <mergeCell ref="I21:M21"/>
    <mergeCell ref="N21:Q21"/>
    <mergeCell ref="D5:G5"/>
    <mergeCell ref="H7:Q7"/>
    <mergeCell ref="I69:M69"/>
    <mergeCell ref="N69:Q69"/>
    <mergeCell ref="I68:M68"/>
    <mergeCell ref="N68:Q68"/>
    <mergeCell ref="I72:M72"/>
    <mergeCell ref="N72:Q72"/>
    <mergeCell ref="I22:M22"/>
    <mergeCell ref="N22:Q22"/>
    <mergeCell ref="I23:M23"/>
    <mergeCell ref="N23:Q23"/>
    <mergeCell ref="I24:M24"/>
    <mergeCell ref="N24:Q24"/>
    <mergeCell ref="I25:M25"/>
    <mergeCell ref="N25:Q25"/>
    <mergeCell ref="I26:M26"/>
    <mergeCell ref="N26:Q26"/>
    <mergeCell ref="N34:Q34"/>
    <mergeCell ref="N35:Q35"/>
    <mergeCell ref="N36:Q36"/>
    <mergeCell ref="N37:Q37"/>
    <mergeCell ref="N38:Q38"/>
    <mergeCell ref="N39:Q39"/>
    <mergeCell ref="N40:Q40"/>
    <mergeCell ref="N41:Q41"/>
  </mergeCells>
  <phoneticPr fontId="22" type="noConversion"/>
  <hyperlinks>
    <hyperlink ref="A1:Q1" location="Menu!A1" display="RENCANA SASARAN KINERJA PEGAWAI" xr:uid="{1A984E36-41C8-461B-B422-3F85C196F2A0}"/>
  </hyperlinks>
  <pageMargins left="0.51181102362204722" right="0.51181102362204722" top="0.74803149606299213" bottom="0.51181102362204722" header="0" footer="0"/>
  <pageSetup paperSize="9" scale="8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AC85"/>
  <sheetViews>
    <sheetView showGridLines="0" zoomScaleNormal="100" zoomScaleSheetLayoutView="80" workbookViewId="0">
      <selection activeCell="B9" sqref="B9"/>
    </sheetView>
  </sheetViews>
  <sheetFormatPr defaultRowHeight="15"/>
  <cols>
    <col min="1" max="1" width="9" style="314"/>
    <col min="2" max="2" width="5.625" style="314" customWidth="1"/>
    <col min="3" max="3" width="4.625" style="314" customWidth="1"/>
    <col min="4" max="4" width="10.25" style="314" customWidth="1"/>
    <col min="5" max="5" width="6.5" style="314" customWidth="1"/>
    <col min="6" max="6" width="9" style="314"/>
    <col min="7" max="7" width="5.25" style="314" customWidth="1"/>
    <col min="8" max="8" width="5.125" style="314" customWidth="1"/>
    <col min="9" max="18" width="2.375" style="314" customWidth="1"/>
    <col min="19" max="19" width="12.625" style="314" customWidth="1"/>
    <col min="20" max="20" width="6.625" style="315" customWidth="1"/>
    <col min="21" max="21" width="9" style="314"/>
    <col min="22" max="22" width="18" style="316" customWidth="1"/>
    <col min="23" max="27" width="9" style="314"/>
    <col min="28" max="29" width="9" style="314" hidden="1" customWidth="1"/>
    <col min="30" max="45" width="9" style="314" customWidth="1"/>
    <col min="46" max="257" width="9" style="314"/>
    <col min="258" max="258" width="5.625" style="314" customWidth="1"/>
    <col min="259" max="259" width="2.75" style="314" customWidth="1"/>
    <col min="260" max="260" width="10.25" style="314" customWidth="1"/>
    <col min="261" max="261" width="4.125" style="314" customWidth="1"/>
    <col min="262" max="262" width="9" style="314"/>
    <col min="263" max="263" width="5.25" style="314" customWidth="1"/>
    <col min="264" max="274" width="2.375" style="314" customWidth="1"/>
    <col min="275" max="275" width="12.625" style="314" customWidth="1"/>
    <col min="276" max="276" width="6.625" style="314" customWidth="1"/>
    <col min="277" max="277" width="9" style="314"/>
    <col min="278" max="278" width="0" style="314" hidden="1" customWidth="1"/>
    <col min="279" max="283" width="9" style="314"/>
    <col min="284" max="301" width="0" style="314" hidden="1" customWidth="1"/>
    <col min="302" max="513" width="9" style="314"/>
    <col min="514" max="514" width="5.625" style="314" customWidth="1"/>
    <col min="515" max="515" width="2.75" style="314" customWidth="1"/>
    <col min="516" max="516" width="10.25" style="314" customWidth="1"/>
    <col min="517" max="517" width="4.125" style="314" customWidth="1"/>
    <col min="518" max="518" width="9" style="314"/>
    <col min="519" max="519" width="5.25" style="314" customWidth="1"/>
    <col min="520" max="530" width="2.375" style="314" customWidth="1"/>
    <col min="531" max="531" width="12.625" style="314" customWidth="1"/>
    <col min="532" max="532" width="6.625" style="314" customWidth="1"/>
    <col min="533" max="533" width="9" style="314"/>
    <col min="534" max="534" width="0" style="314" hidden="1" customWidth="1"/>
    <col min="535" max="539" width="9" style="314"/>
    <col min="540" max="557" width="0" style="314" hidden="1" customWidth="1"/>
    <col min="558" max="769" width="9" style="314"/>
    <col min="770" max="770" width="5.625" style="314" customWidth="1"/>
    <col min="771" max="771" width="2.75" style="314" customWidth="1"/>
    <col min="772" max="772" width="10.25" style="314" customWidth="1"/>
    <col min="773" max="773" width="4.125" style="314" customWidth="1"/>
    <col min="774" max="774" width="9" style="314"/>
    <col min="775" max="775" width="5.25" style="314" customWidth="1"/>
    <col min="776" max="786" width="2.375" style="314" customWidth="1"/>
    <col min="787" max="787" width="12.625" style="314" customWidth="1"/>
    <col min="788" max="788" width="6.625" style="314" customWidth="1"/>
    <col min="789" max="789" width="9" style="314"/>
    <col min="790" max="790" width="0" style="314" hidden="1" customWidth="1"/>
    <col min="791" max="795" width="9" style="314"/>
    <col min="796" max="813" width="0" style="314" hidden="1" customWidth="1"/>
    <col min="814" max="1025" width="9" style="314"/>
    <col min="1026" max="1026" width="5.625" style="314" customWidth="1"/>
    <col min="1027" max="1027" width="2.75" style="314" customWidth="1"/>
    <col min="1028" max="1028" width="10.25" style="314" customWidth="1"/>
    <col min="1029" max="1029" width="4.125" style="314" customWidth="1"/>
    <col min="1030" max="1030" width="9" style="314"/>
    <col min="1031" max="1031" width="5.25" style="314" customWidth="1"/>
    <col min="1032" max="1042" width="2.375" style="314" customWidth="1"/>
    <col min="1043" max="1043" width="12.625" style="314" customWidth="1"/>
    <col min="1044" max="1044" width="6.625" style="314" customWidth="1"/>
    <col min="1045" max="1045" width="9" style="314"/>
    <col min="1046" max="1046" width="0" style="314" hidden="1" customWidth="1"/>
    <col min="1047" max="1051" width="9" style="314"/>
    <col min="1052" max="1069" width="0" style="314" hidden="1" customWidth="1"/>
    <col min="1070" max="1281" width="9" style="314"/>
    <col min="1282" max="1282" width="5.625" style="314" customWidth="1"/>
    <col min="1283" max="1283" width="2.75" style="314" customWidth="1"/>
    <col min="1284" max="1284" width="10.25" style="314" customWidth="1"/>
    <col min="1285" max="1285" width="4.125" style="314" customWidth="1"/>
    <col min="1286" max="1286" width="9" style="314"/>
    <col min="1287" max="1287" width="5.25" style="314" customWidth="1"/>
    <col min="1288" max="1298" width="2.375" style="314" customWidth="1"/>
    <col min="1299" max="1299" width="12.625" style="314" customWidth="1"/>
    <col min="1300" max="1300" width="6.625" style="314" customWidth="1"/>
    <col min="1301" max="1301" width="9" style="314"/>
    <col min="1302" max="1302" width="0" style="314" hidden="1" customWidth="1"/>
    <col min="1303" max="1307" width="9" style="314"/>
    <col min="1308" max="1325" width="0" style="314" hidden="1" customWidth="1"/>
    <col min="1326" max="1537" width="9" style="314"/>
    <col min="1538" max="1538" width="5.625" style="314" customWidth="1"/>
    <col min="1539" max="1539" width="2.75" style="314" customWidth="1"/>
    <col min="1540" max="1540" width="10.25" style="314" customWidth="1"/>
    <col min="1541" max="1541" width="4.125" style="314" customWidth="1"/>
    <col min="1542" max="1542" width="9" style="314"/>
    <col min="1543" max="1543" width="5.25" style="314" customWidth="1"/>
    <col min="1544" max="1554" width="2.375" style="314" customWidth="1"/>
    <col min="1555" max="1555" width="12.625" style="314" customWidth="1"/>
    <col min="1556" max="1556" width="6.625" style="314" customWidth="1"/>
    <col min="1557" max="1557" width="9" style="314"/>
    <col min="1558" max="1558" width="0" style="314" hidden="1" customWidth="1"/>
    <col min="1559" max="1563" width="9" style="314"/>
    <col min="1564" max="1581" width="0" style="314" hidden="1" customWidth="1"/>
    <col min="1582" max="1793" width="9" style="314"/>
    <col min="1794" max="1794" width="5.625" style="314" customWidth="1"/>
    <col min="1795" max="1795" width="2.75" style="314" customWidth="1"/>
    <col min="1796" max="1796" width="10.25" style="314" customWidth="1"/>
    <col min="1797" max="1797" width="4.125" style="314" customWidth="1"/>
    <col min="1798" max="1798" width="9" style="314"/>
    <col min="1799" max="1799" width="5.25" style="314" customWidth="1"/>
    <col min="1800" max="1810" width="2.375" style="314" customWidth="1"/>
    <col min="1811" max="1811" width="12.625" style="314" customWidth="1"/>
    <col min="1812" max="1812" width="6.625" style="314" customWidth="1"/>
    <col min="1813" max="1813" width="9" style="314"/>
    <col min="1814" max="1814" width="0" style="314" hidden="1" customWidth="1"/>
    <col min="1815" max="1819" width="9" style="314"/>
    <col min="1820" max="1837" width="0" style="314" hidden="1" customWidth="1"/>
    <col min="1838" max="2049" width="9" style="314"/>
    <col min="2050" max="2050" width="5.625" style="314" customWidth="1"/>
    <col min="2051" max="2051" width="2.75" style="314" customWidth="1"/>
    <col min="2052" max="2052" width="10.25" style="314" customWidth="1"/>
    <col min="2053" max="2053" width="4.125" style="314" customWidth="1"/>
    <col min="2054" max="2054" width="9" style="314"/>
    <col min="2055" max="2055" width="5.25" style="314" customWidth="1"/>
    <col min="2056" max="2066" width="2.375" style="314" customWidth="1"/>
    <col min="2067" max="2067" width="12.625" style="314" customWidth="1"/>
    <col min="2068" max="2068" width="6.625" style="314" customWidth="1"/>
    <col min="2069" max="2069" width="9" style="314"/>
    <col min="2070" max="2070" width="0" style="314" hidden="1" customWidth="1"/>
    <col min="2071" max="2075" width="9" style="314"/>
    <col min="2076" max="2093" width="0" style="314" hidden="1" customWidth="1"/>
    <col min="2094" max="2305" width="9" style="314"/>
    <col min="2306" max="2306" width="5.625" style="314" customWidth="1"/>
    <col min="2307" max="2307" width="2.75" style="314" customWidth="1"/>
    <col min="2308" max="2308" width="10.25" style="314" customWidth="1"/>
    <col min="2309" max="2309" width="4.125" style="314" customWidth="1"/>
    <col min="2310" max="2310" width="9" style="314"/>
    <col min="2311" max="2311" width="5.25" style="314" customWidth="1"/>
    <col min="2312" max="2322" width="2.375" style="314" customWidth="1"/>
    <col min="2323" max="2323" width="12.625" style="314" customWidth="1"/>
    <col min="2324" max="2324" width="6.625" style="314" customWidth="1"/>
    <col min="2325" max="2325" width="9" style="314"/>
    <col min="2326" max="2326" width="0" style="314" hidden="1" customWidth="1"/>
    <col min="2327" max="2331" width="9" style="314"/>
    <col min="2332" max="2349" width="0" style="314" hidden="1" customWidth="1"/>
    <col min="2350" max="2561" width="9" style="314"/>
    <col min="2562" max="2562" width="5.625" style="314" customWidth="1"/>
    <col min="2563" max="2563" width="2.75" style="314" customWidth="1"/>
    <col min="2564" max="2564" width="10.25" style="314" customWidth="1"/>
    <col min="2565" max="2565" width="4.125" style="314" customWidth="1"/>
    <col min="2566" max="2566" width="9" style="314"/>
    <col min="2567" max="2567" width="5.25" style="314" customWidth="1"/>
    <col min="2568" max="2578" width="2.375" style="314" customWidth="1"/>
    <col min="2579" max="2579" width="12.625" style="314" customWidth="1"/>
    <col min="2580" max="2580" width="6.625" style="314" customWidth="1"/>
    <col min="2581" max="2581" width="9" style="314"/>
    <col min="2582" max="2582" width="0" style="314" hidden="1" customWidth="1"/>
    <col min="2583" max="2587" width="9" style="314"/>
    <col min="2588" max="2605" width="0" style="314" hidden="1" customWidth="1"/>
    <col min="2606" max="2817" width="9" style="314"/>
    <col min="2818" max="2818" width="5.625" style="314" customWidth="1"/>
    <col min="2819" max="2819" width="2.75" style="314" customWidth="1"/>
    <col min="2820" max="2820" width="10.25" style="314" customWidth="1"/>
    <col min="2821" max="2821" width="4.125" style="314" customWidth="1"/>
    <col min="2822" max="2822" width="9" style="314"/>
    <col min="2823" max="2823" width="5.25" style="314" customWidth="1"/>
    <col min="2824" max="2834" width="2.375" style="314" customWidth="1"/>
    <col min="2835" max="2835" width="12.625" style="314" customWidth="1"/>
    <col min="2836" max="2836" width="6.625" style="314" customWidth="1"/>
    <col min="2837" max="2837" width="9" style="314"/>
    <col min="2838" max="2838" width="0" style="314" hidden="1" customWidth="1"/>
    <col min="2839" max="2843" width="9" style="314"/>
    <col min="2844" max="2861" width="0" style="314" hidden="1" customWidth="1"/>
    <col min="2862" max="3073" width="9" style="314"/>
    <col min="3074" max="3074" width="5.625" style="314" customWidth="1"/>
    <col min="3075" max="3075" width="2.75" style="314" customWidth="1"/>
    <col min="3076" max="3076" width="10.25" style="314" customWidth="1"/>
    <col min="3077" max="3077" width="4.125" style="314" customWidth="1"/>
    <col min="3078" max="3078" width="9" style="314"/>
    <col min="3079" max="3079" width="5.25" style="314" customWidth="1"/>
    <col min="3080" max="3090" width="2.375" style="314" customWidth="1"/>
    <col min="3091" max="3091" width="12.625" style="314" customWidth="1"/>
    <col min="3092" max="3092" width="6.625" style="314" customWidth="1"/>
    <col min="3093" max="3093" width="9" style="314"/>
    <col min="3094" max="3094" width="0" style="314" hidden="1" customWidth="1"/>
    <col min="3095" max="3099" width="9" style="314"/>
    <col min="3100" max="3117" width="0" style="314" hidden="1" customWidth="1"/>
    <col min="3118" max="3329" width="9" style="314"/>
    <col min="3330" max="3330" width="5.625" style="314" customWidth="1"/>
    <col min="3331" max="3331" width="2.75" style="314" customWidth="1"/>
    <col min="3332" max="3332" width="10.25" style="314" customWidth="1"/>
    <col min="3333" max="3333" width="4.125" style="314" customWidth="1"/>
    <col min="3334" max="3334" width="9" style="314"/>
    <col min="3335" max="3335" width="5.25" style="314" customWidth="1"/>
    <col min="3336" max="3346" width="2.375" style="314" customWidth="1"/>
    <col min="3347" max="3347" width="12.625" style="314" customWidth="1"/>
    <col min="3348" max="3348" width="6.625" style="314" customWidth="1"/>
    <col min="3349" max="3349" width="9" style="314"/>
    <col min="3350" max="3350" width="0" style="314" hidden="1" customWidth="1"/>
    <col min="3351" max="3355" width="9" style="314"/>
    <col min="3356" max="3373" width="0" style="314" hidden="1" customWidth="1"/>
    <col min="3374" max="3585" width="9" style="314"/>
    <col min="3586" max="3586" width="5.625" style="314" customWidth="1"/>
    <col min="3587" max="3587" width="2.75" style="314" customWidth="1"/>
    <col min="3588" max="3588" width="10.25" style="314" customWidth="1"/>
    <col min="3589" max="3589" width="4.125" style="314" customWidth="1"/>
    <col min="3590" max="3590" width="9" style="314"/>
    <col min="3591" max="3591" width="5.25" style="314" customWidth="1"/>
    <col min="3592" max="3602" width="2.375" style="314" customWidth="1"/>
    <col min="3603" max="3603" width="12.625" style="314" customWidth="1"/>
    <col min="3604" max="3604" width="6.625" style="314" customWidth="1"/>
    <col min="3605" max="3605" width="9" style="314"/>
    <col min="3606" max="3606" width="0" style="314" hidden="1" customWidth="1"/>
    <col min="3607" max="3611" width="9" style="314"/>
    <col min="3612" max="3629" width="0" style="314" hidden="1" customWidth="1"/>
    <col min="3630" max="3841" width="9" style="314"/>
    <col min="3842" max="3842" width="5.625" style="314" customWidth="1"/>
    <col min="3843" max="3843" width="2.75" style="314" customWidth="1"/>
    <col min="3844" max="3844" width="10.25" style="314" customWidth="1"/>
    <col min="3845" max="3845" width="4.125" style="314" customWidth="1"/>
    <col min="3846" max="3846" width="9" style="314"/>
    <col min="3847" max="3847" width="5.25" style="314" customWidth="1"/>
    <col min="3848" max="3858" width="2.375" style="314" customWidth="1"/>
    <col min="3859" max="3859" width="12.625" style="314" customWidth="1"/>
    <col min="3860" max="3860" width="6.625" style="314" customWidth="1"/>
    <col min="3861" max="3861" width="9" style="314"/>
    <col min="3862" max="3862" width="0" style="314" hidden="1" customWidth="1"/>
    <col min="3863" max="3867" width="9" style="314"/>
    <col min="3868" max="3885" width="0" style="314" hidden="1" customWidth="1"/>
    <col min="3886" max="4097" width="9" style="314"/>
    <col min="4098" max="4098" width="5.625" style="314" customWidth="1"/>
    <col min="4099" max="4099" width="2.75" style="314" customWidth="1"/>
    <col min="4100" max="4100" width="10.25" style="314" customWidth="1"/>
    <col min="4101" max="4101" width="4.125" style="314" customWidth="1"/>
    <col min="4102" max="4102" width="9" style="314"/>
    <col min="4103" max="4103" width="5.25" style="314" customWidth="1"/>
    <col min="4104" max="4114" width="2.375" style="314" customWidth="1"/>
    <col min="4115" max="4115" width="12.625" style="314" customWidth="1"/>
    <col min="4116" max="4116" width="6.625" style="314" customWidth="1"/>
    <col min="4117" max="4117" width="9" style="314"/>
    <col min="4118" max="4118" width="0" style="314" hidden="1" customWidth="1"/>
    <col min="4119" max="4123" width="9" style="314"/>
    <col min="4124" max="4141" width="0" style="314" hidden="1" customWidth="1"/>
    <col min="4142" max="4353" width="9" style="314"/>
    <col min="4354" max="4354" width="5.625" style="314" customWidth="1"/>
    <col min="4355" max="4355" width="2.75" style="314" customWidth="1"/>
    <col min="4356" max="4356" width="10.25" style="314" customWidth="1"/>
    <col min="4357" max="4357" width="4.125" style="314" customWidth="1"/>
    <col min="4358" max="4358" width="9" style="314"/>
    <col min="4359" max="4359" width="5.25" style="314" customWidth="1"/>
    <col min="4360" max="4370" width="2.375" style="314" customWidth="1"/>
    <col min="4371" max="4371" width="12.625" style="314" customWidth="1"/>
    <col min="4372" max="4372" width="6.625" style="314" customWidth="1"/>
    <col min="4373" max="4373" width="9" style="314"/>
    <col min="4374" max="4374" width="0" style="314" hidden="1" customWidth="1"/>
    <col min="4375" max="4379" width="9" style="314"/>
    <col min="4380" max="4397" width="0" style="314" hidden="1" customWidth="1"/>
    <col min="4398" max="4609" width="9" style="314"/>
    <col min="4610" max="4610" width="5.625" style="314" customWidth="1"/>
    <col min="4611" max="4611" width="2.75" style="314" customWidth="1"/>
    <col min="4612" max="4612" width="10.25" style="314" customWidth="1"/>
    <col min="4613" max="4613" width="4.125" style="314" customWidth="1"/>
    <col min="4614" max="4614" width="9" style="314"/>
    <col min="4615" max="4615" width="5.25" style="314" customWidth="1"/>
    <col min="4616" max="4626" width="2.375" style="314" customWidth="1"/>
    <col min="4627" max="4627" width="12.625" style="314" customWidth="1"/>
    <col min="4628" max="4628" width="6.625" style="314" customWidth="1"/>
    <col min="4629" max="4629" width="9" style="314"/>
    <col min="4630" max="4630" width="0" style="314" hidden="1" customWidth="1"/>
    <col min="4631" max="4635" width="9" style="314"/>
    <col min="4636" max="4653" width="0" style="314" hidden="1" customWidth="1"/>
    <col min="4654" max="4865" width="9" style="314"/>
    <col min="4866" max="4866" width="5.625" style="314" customWidth="1"/>
    <col min="4867" max="4867" width="2.75" style="314" customWidth="1"/>
    <col min="4868" max="4868" width="10.25" style="314" customWidth="1"/>
    <col min="4869" max="4869" width="4.125" style="314" customWidth="1"/>
    <col min="4870" max="4870" width="9" style="314"/>
    <col min="4871" max="4871" width="5.25" style="314" customWidth="1"/>
    <col min="4872" max="4882" width="2.375" style="314" customWidth="1"/>
    <col min="4883" max="4883" width="12.625" style="314" customWidth="1"/>
    <col min="4884" max="4884" width="6.625" style="314" customWidth="1"/>
    <col min="4885" max="4885" width="9" style="314"/>
    <col min="4886" max="4886" width="0" style="314" hidden="1" customWidth="1"/>
    <col min="4887" max="4891" width="9" style="314"/>
    <col min="4892" max="4909" width="0" style="314" hidden="1" customWidth="1"/>
    <col min="4910" max="5121" width="9" style="314"/>
    <col min="5122" max="5122" width="5.625" style="314" customWidth="1"/>
    <col min="5123" max="5123" width="2.75" style="314" customWidth="1"/>
    <col min="5124" max="5124" width="10.25" style="314" customWidth="1"/>
    <col min="5125" max="5125" width="4.125" style="314" customWidth="1"/>
    <col min="5126" max="5126" width="9" style="314"/>
    <col min="5127" max="5127" width="5.25" style="314" customWidth="1"/>
    <col min="5128" max="5138" width="2.375" style="314" customWidth="1"/>
    <col min="5139" max="5139" width="12.625" style="314" customWidth="1"/>
    <col min="5140" max="5140" width="6.625" style="314" customWidth="1"/>
    <col min="5141" max="5141" width="9" style="314"/>
    <col min="5142" max="5142" width="0" style="314" hidden="1" customWidth="1"/>
    <col min="5143" max="5147" width="9" style="314"/>
    <col min="5148" max="5165" width="0" style="314" hidden="1" customWidth="1"/>
    <col min="5166" max="5377" width="9" style="314"/>
    <col min="5378" max="5378" width="5.625" style="314" customWidth="1"/>
    <col min="5379" max="5379" width="2.75" style="314" customWidth="1"/>
    <col min="5380" max="5380" width="10.25" style="314" customWidth="1"/>
    <col min="5381" max="5381" width="4.125" style="314" customWidth="1"/>
    <col min="5382" max="5382" width="9" style="314"/>
    <col min="5383" max="5383" width="5.25" style="314" customWidth="1"/>
    <col min="5384" max="5394" width="2.375" style="314" customWidth="1"/>
    <col min="5395" max="5395" width="12.625" style="314" customWidth="1"/>
    <col min="5396" max="5396" width="6.625" style="314" customWidth="1"/>
    <col min="5397" max="5397" width="9" style="314"/>
    <col min="5398" max="5398" width="0" style="314" hidden="1" customWidth="1"/>
    <col min="5399" max="5403" width="9" style="314"/>
    <col min="5404" max="5421" width="0" style="314" hidden="1" customWidth="1"/>
    <col min="5422" max="5633" width="9" style="314"/>
    <col min="5634" max="5634" width="5.625" style="314" customWidth="1"/>
    <col min="5635" max="5635" width="2.75" style="314" customWidth="1"/>
    <col min="5636" max="5636" width="10.25" style="314" customWidth="1"/>
    <col min="5637" max="5637" width="4.125" style="314" customWidth="1"/>
    <col min="5638" max="5638" width="9" style="314"/>
    <col min="5639" max="5639" width="5.25" style="314" customWidth="1"/>
    <col min="5640" max="5650" width="2.375" style="314" customWidth="1"/>
    <col min="5651" max="5651" width="12.625" style="314" customWidth="1"/>
    <col min="5652" max="5652" width="6.625" style="314" customWidth="1"/>
    <col min="5653" max="5653" width="9" style="314"/>
    <col min="5654" max="5654" width="0" style="314" hidden="1" customWidth="1"/>
    <col min="5655" max="5659" width="9" style="314"/>
    <col min="5660" max="5677" width="0" style="314" hidden="1" customWidth="1"/>
    <col min="5678" max="5889" width="9" style="314"/>
    <col min="5890" max="5890" width="5.625" style="314" customWidth="1"/>
    <col min="5891" max="5891" width="2.75" style="314" customWidth="1"/>
    <col min="5892" max="5892" width="10.25" style="314" customWidth="1"/>
    <col min="5893" max="5893" width="4.125" style="314" customWidth="1"/>
    <col min="5894" max="5894" width="9" style="314"/>
    <col min="5895" max="5895" width="5.25" style="314" customWidth="1"/>
    <col min="5896" max="5906" width="2.375" style="314" customWidth="1"/>
    <col min="5907" max="5907" width="12.625" style="314" customWidth="1"/>
    <col min="5908" max="5908" width="6.625" style="314" customWidth="1"/>
    <col min="5909" max="5909" width="9" style="314"/>
    <col min="5910" max="5910" width="0" style="314" hidden="1" customWidth="1"/>
    <col min="5911" max="5915" width="9" style="314"/>
    <col min="5916" max="5933" width="0" style="314" hidden="1" customWidth="1"/>
    <col min="5934" max="6145" width="9" style="314"/>
    <col min="6146" max="6146" width="5.625" style="314" customWidth="1"/>
    <col min="6147" max="6147" width="2.75" style="314" customWidth="1"/>
    <col min="6148" max="6148" width="10.25" style="314" customWidth="1"/>
    <col min="6149" max="6149" width="4.125" style="314" customWidth="1"/>
    <col min="6150" max="6150" width="9" style="314"/>
    <col min="6151" max="6151" width="5.25" style="314" customWidth="1"/>
    <col min="6152" max="6162" width="2.375" style="314" customWidth="1"/>
    <col min="6163" max="6163" width="12.625" style="314" customWidth="1"/>
    <col min="6164" max="6164" width="6.625" style="314" customWidth="1"/>
    <col min="6165" max="6165" width="9" style="314"/>
    <col min="6166" max="6166" width="0" style="314" hidden="1" customWidth="1"/>
    <col min="6167" max="6171" width="9" style="314"/>
    <col min="6172" max="6189" width="0" style="314" hidden="1" customWidth="1"/>
    <col min="6190" max="6401" width="9" style="314"/>
    <col min="6402" max="6402" width="5.625" style="314" customWidth="1"/>
    <col min="6403" max="6403" width="2.75" style="314" customWidth="1"/>
    <col min="6404" max="6404" width="10.25" style="314" customWidth="1"/>
    <col min="6405" max="6405" width="4.125" style="314" customWidth="1"/>
    <col min="6406" max="6406" width="9" style="314"/>
    <col min="6407" max="6407" width="5.25" style="314" customWidth="1"/>
    <col min="6408" max="6418" width="2.375" style="314" customWidth="1"/>
    <col min="6419" max="6419" width="12.625" style="314" customWidth="1"/>
    <col min="6420" max="6420" width="6.625" style="314" customWidth="1"/>
    <col min="6421" max="6421" width="9" style="314"/>
    <col min="6422" max="6422" width="0" style="314" hidden="1" customWidth="1"/>
    <col min="6423" max="6427" width="9" style="314"/>
    <col min="6428" max="6445" width="0" style="314" hidden="1" customWidth="1"/>
    <col min="6446" max="6657" width="9" style="314"/>
    <col min="6658" max="6658" width="5.625" style="314" customWidth="1"/>
    <col min="6659" max="6659" width="2.75" style="314" customWidth="1"/>
    <col min="6660" max="6660" width="10.25" style="314" customWidth="1"/>
    <col min="6661" max="6661" width="4.125" style="314" customWidth="1"/>
    <col min="6662" max="6662" width="9" style="314"/>
    <col min="6663" max="6663" width="5.25" style="314" customWidth="1"/>
    <col min="6664" max="6674" width="2.375" style="314" customWidth="1"/>
    <col min="6675" max="6675" width="12.625" style="314" customWidth="1"/>
    <col min="6676" max="6676" width="6.625" style="314" customWidth="1"/>
    <col min="6677" max="6677" width="9" style="314"/>
    <col min="6678" max="6678" width="0" style="314" hidden="1" customWidth="1"/>
    <col min="6679" max="6683" width="9" style="314"/>
    <col min="6684" max="6701" width="0" style="314" hidden="1" customWidth="1"/>
    <col min="6702" max="6913" width="9" style="314"/>
    <col min="6914" max="6914" width="5.625" style="314" customWidth="1"/>
    <col min="6915" max="6915" width="2.75" style="314" customWidth="1"/>
    <col min="6916" max="6916" width="10.25" style="314" customWidth="1"/>
    <col min="6917" max="6917" width="4.125" style="314" customWidth="1"/>
    <col min="6918" max="6918" width="9" style="314"/>
    <col min="6919" max="6919" width="5.25" style="314" customWidth="1"/>
    <col min="6920" max="6930" width="2.375" style="314" customWidth="1"/>
    <col min="6931" max="6931" width="12.625" style="314" customWidth="1"/>
    <col min="6932" max="6932" width="6.625" style="314" customWidth="1"/>
    <col min="6933" max="6933" width="9" style="314"/>
    <col min="6934" max="6934" width="0" style="314" hidden="1" customWidth="1"/>
    <col min="6935" max="6939" width="9" style="314"/>
    <col min="6940" max="6957" width="0" style="314" hidden="1" customWidth="1"/>
    <col min="6958" max="7169" width="9" style="314"/>
    <col min="7170" max="7170" width="5.625" style="314" customWidth="1"/>
    <col min="7171" max="7171" width="2.75" style="314" customWidth="1"/>
    <col min="7172" max="7172" width="10.25" style="314" customWidth="1"/>
    <col min="7173" max="7173" width="4.125" style="314" customWidth="1"/>
    <col min="7174" max="7174" width="9" style="314"/>
    <col min="7175" max="7175" width="5.25" style="314" customWidth="1"/>
    <col min="7176" max="7186" width="2.375" style="314" customWidth="1"/>
    <col min="7187" max="7187" width="12.625" style="314" customWidth="1"/>
    <col min="7188" max="7188" width="6.625" style="314" customWidth="1"/>
    <col min="7189" max="7189" width="9" style="314"/>
    <col min="7190" max="7190" width="0" style="314" hidden="1" customWidth="1"/>
    <col min="7191" max="7195" width="9" style="314"/>
    <col min="7196" max="7213" width="0" style="314" hidden="1" customWidth="1"/>
    <col min="7214" max="7425" width="9" style="314"/>
    <col min="7426" max="7426" width="5.625" style="314" customWidth="1"/>
    <col min="7427" max="7427" width="2.75" style="314" customWidth="1"/>
    <col min="7428" max="7428" width="10.25" style="314" customWidth="1"/>
    <col min="7429" max="7429" width="4.125" style="314" customWidth="1"/>
    <col min="7430" max="7430" width="9" style="314"/>
    <col min="7431" max="7431" width="5.25" style="314" customWidth="1"/>
    <col min="7432" max="7442" width="2.375" style="314" customWidth="1"/>
    <col min="7443" max="7443" width="12.625" style="314" customWidth="1"/>
    <col min="7444" max="7444" width="6.625" style="314" customWidth="1"/>
    <col min="7445" max="7445" width="9" style="314"/>
    <col min="7446" max="7446" width="0" style="314" hidden="1" customWidth="1"/>
    <col min="7447" max="7451" width="9" style="314"/>
    <col min="7452" max="7469" width="0" style="314" hidden="1" customWidth="1"/>
    <col min="7470" max="7681" width="9" style="314"/>
    <col min="7682" max="7682" width="5.625" style="314" customWidth="1"/>
    <col min="7683" max="7683" width="2.75" style="314" customWidth="1"/>
    <col min="7684" max="7684" width="10.25" style="314" customWidth="1"/>
    <col min="7685" max="7685" width="4.125" style="314" customWidth="1"/>
    <col min="7686" max="7686" width="9" style="314"/>
    <col min="7687" max="7687" width="5.25" style="314" customWidth="1"/>
    <col min="7688" max="7698" width="2.375" style="314" customWidth="1"/>
    <col min="7699" max="7699" width="12.625" style="314" customWidth="1"/>
    <col min="7700" max="7700" width="6.625" style="314" customWidth="1"/>
    <col min="7701" max="7701" width="9" style="314"/>
    <col min="7702" max="7702" width="0" style="314" hidden="1" customWidth="1"/>
    <col min="7703" max="7707" width="9" style="314"/>
    <col min="7708" max="7725" width="0" style="314" hidden="1" customWidth="1"/>
    <col min="7726" max="7937" width="9" style="314"/>
    <col min="7938" max="7938" width="5.625" style="314" customWidth="1"/>
    <col min="7939" max="7939" width="2.75" style="314" customWidth="1"/>
    <col min="7940" max="7940" width="10.25" style="314" customWidth="1"/>
    <col min="7941" max="7941" width="4.125" style="314" customWidth="1"/>
    <col min="7942" max="7942" width="9" style="314"/>
    <col min="7943" max="7943" width="5.25" style="314" customWidth="1"/>
    <col min="7944" max="7954" width="2.375" style="314" customWidth="1"/>
    <col min="7955" max="7955" width="12.625" style="314" customWidth="1"/>
    <col min="7956" max="7956" width="6.625" style="314" customWidth="1"/>
    <col min="7957" max="7957" width="9" style="314"/>
    <col min="7958" max="7958" width="0" style="314" hidden="1" customWidth="1"/>
    <col min="7959" max="7963" width="9" style="314"/>
    <col min="7964" max="7981" width="0" style="314" hidden="1" customWidth="1"/>
    <col min="7982" max="8193" width="9" style="314"/>
    <col min="8194" max="8194" width="5.625" style="314" customWidth="1"/>
    <col min="8195" max="8195" width="2.75" style="314" customWidth="1"/>
    <col min="8196" max="8196" width="10.25" style="314" customWidth="1"/>
    <col min="8197" max="8197" width="4.125" style="314" customWidth="1"/>
    <col min="8198" max="8198" width="9" style="314"/>
    <col min="8199" max="8199" width="5.25" style="314" customWidth="1"/>
    <col min="8200" max="8210" width="2.375" style="314" customWidth="1"/>
    <col min="8211" max="8211" width="12.625" style="314" customWidth="1"/>
    <col min="8212" max="8212" width="6.625" style="314" customWidth="1"/>
    <col min="8213" max="8213" width="9" style="314"/>
    <col min="8214" max="8214" width="0" style="314" hidden="1" customWidth="1"/>
    <col min="8215" max="8219" width="9" style="314"/>
    <col min="8220" max="8237" width="0" style="314" hidden="1" customWidth="1"/>
    <col min="8238" max="8449" width="9" style="314"/>
    <col min="8450" max="8450" width="5.625" style="314" customWidth="1"/>
    <col min="8451" max="8451" width="2.75" style="314" customWidth="1"/>
    <col min="8452" max="8452" width="10.25" style="314" customWidth="1"/>
    <col min="8453" max="8453" width="4.125" style="314" customWidth="1"/>
    <col min="8454" max="8454" width="9" style="314"/>
    <col min="8455" max="8455" width="5.25" style="314" customWidth="1"/>
    <col min="8456" max="8466" width="2.375" style="314" customWidth="1"/>
    <col min="8467" max="8467" width="12.625" style="314" customWidth="1"/>
    <col min="8468" max="8468" width="6.625" style="314" customWidth="1"/>
    <col min="8469" max="8469" width="9" style="314"/>
    <col min="8470" max="8470" width="0" style="314" hidden="1" customWidth="1"/>
    <col min="8471" max="8475" width="9" style="314"/>
    <col min="8476" max="8493" width="0" style="314" hidden="1" customWidth="1"/>
    <col min="8494" max="8705" width="9" style="314"/>
    <col min="8706" max="8706" width="5.625" style="314" customWidth="1"/>
    <col min="8707" max="8707" width="2.75" style="314" customWidth="1"/>
    <col min="8708" max="8708" width="10.25" style="314" customWidth="1"/>
    <col min="8709" max="8709" width="4.125" style="314" customWidth="1"/>
    <col min="8710" max="8710" width="9" style="314"/>
    <col min="8711" max="8711" width="5.25" style="314" customWidth="1"/>
    <col min="8712" max="8722" width="2.375" style="314" customWidth="1"/>
    <col min="8723" max="8723" width="12.625" style="314" customWidth="1"/>
    <col min="8724" max="8724" width="6.625" style="314" customWidth="1"/>
    <col min="8725" max="8725" width="9" style="314"/>
    <col min="8726" max="8726" width="0" style="314" hidden="1" customWidth="1"/>
    <col min="8727" max="8731" width="9" style="314"/>
    <col min="8732" max="8749" width="0" style="314" hidden="1" customWidth="1"/>
    <col min="8750" max="8961" width="9" style="314"/>
    <col min="8962" max="8962" width="5.625" style="314" customWidth="1"/>
    <col min="8963" max="8963" width="2.75" style="314" customWidth="1"/>
    <col min="8964" max="8964" width="10.25" style="314" customWidth="1"/>
    <col min="8965" max="8965" width="4.125" style="314" customWidth="1"/>
    <col min="8966" max="8966" width="9" style="314"/>
    <col min="8967" max="8967" width="5.25" style="314" customWidth="1"/>
    <col min="8968" max="8978" width="2.375" style="314" customWidth="1"/>
    <col min="8979" max="8979" width="12.625" style="314" customWidth="1"/>
    <col min="8980" max="8980" width="6.625" style="314" customWidth="1"/>
    <col min="8981" max="8981" width="9" style="314"/>
    <col min="8982" max="8982" width="0" style="314" hidden="1" customWidth="1"/>
    <col min="8983" max="8987" width="9" style="314"/>
    <col min="8988" max="9005" width="0" style="314" hidden="1" customWidth="1"/>
    <col min="9006" max="9217" width="9" style="314"/>
    <col min="9218" max="9218" width="5.625" style="314" customWidth="1"/>
    <col min="9219" max="9219" width="2.75" style="314" customWidth="1"/>
    <col min="9220" max="9220" width="10.25" style="314" customWidth="1"/>
    <col min="9221" max="9221" width="4.125" style="314" customWidth="1"/>
    <col min="9222" max="9222" width="9" style="314"/>
    <col min="9223" max="9223" width="5.25" style="314" customWidth="1"/>
    <col min="9224" max="9234" width="2.375" style="314" customWidth="1"/>
    <col min="9235" max="9235" width="12.625" style="314" customWidth="1"/>
    <col min="9236" max="9236" width="6.625" style="314" customWidth="1"/>
    <col min="9237" max="9237" width="9" style="314"/>
    <col min="9238" max="9238" width="0" style="314" hidden="1" customWidth="1"/>
    <col min="9239" max="9243" width="9" style="314"/>
    <col min="9244" max="9261" width="0" style="314" hidden="1" customWidth="1"/>
    <col min="9262" max="9473" width="9" style="314"/>
    <col min="9474" max="9474" width="5.625" style="314" customWidth="1"/>
    <col min="9475" max="9475" width="2.75" style="314" customWidth="1"/>
    <col min="9476" max="9476" width="10.25" style="314" customWidth="1"/>
    <col min="9477" max="9477" width="4.125" style="314" customWidth="1"/>
    <col min="9478" max="9478" width="9" style="314"/>
    <col min="9479" max="9479" width="5.25" style="314" customWidth="1"/>
    <col min="9480" max="9490" width="2.375" style="314" customWidth="1"/>
    <col min="9491" max="9491" width="12.625" style="314" customWidth="1"/>
    <col min="9492" max="9492" width="6.625" style="314" customWidth="1"/>
    <col min="9493" max="9493" width="9" style="314"/>
    <col min="9494" max="9494" width="0" style="314" hidden="1" customWidth="1"/>
    <col min="9495" max="9499" width="9" style="314"/>
    <col min="9500" max="9517" width="0" style="314" hidden="1" customWidth="1"/>
    <col min="9518" max="9729" width="9" style="314"/>
    <col min="9730" max="9730" width="5.625" style="314" customWidth="1"/>
    <col min="9731" max="9731" width="2.75" style="314" customWidth="1"/>
    <col min="9732" max="9732" width="10.25" style="314" customWidth="1"/>
    <col min="9733" max="9733" width="4.125" style="314" customWidth="1"/>
    <col min="9734" max="9734" width="9" style="314"/>
    <col min="9735" max="9735" width="5.25" style="314" customWidth="1"/>
    <col min="9736" max="9746" width="2.375" style="314" customWidth="1"/>
    <col min="9747" max="9747" width="12.625" style="314" customWidth="1"/>
    <col min="9748" max="9748" width="6.625" style="314" customWidth="1"/>
    <col min="9749" max="9749" width="9" style="314"/>
    <col min="9750" max="9750" width="0" style="314" hidden="1" customWidth="1"/>
    <col min="9751" max="9755" width="9" style="314"/>
    <col min="9756" max="9773" width="0" style="314" hidden="1" customWidth="1"/>
    <col min="9774" max="9985" width="9" style="314"/>
    <col min="9986" max="9986" width="5.625" style="314" customWidth="1"/>
    <col min="9987" max="9987" width="2.75" style="314" customWidth="1"/>
    <col min="9988" max="9988" width="10.25" style="314" customWidth="1"/>
    <col min="9989" max="9989" width="4.125" style="314" customWidth="1"/>
    <col min="9990" max="9990" width="9" style="314"/>
    <col min="9991" max="9991" width="5.25" style="314" customWidth="1"/>
    <col min="9992" max="10002" width="2.375" style="314" customWidth="1"/>
    <col min="10003" max="10003" width="12.625" style="314" customWidth="1"/>
    <col min="10004" max="10004" width="6.625" style="314" customWidth="1"/>
    <col min="10005" max="10005" width="9" style="314"/>
    <col min="10006" max="10006" width="0" style="314" hidden="1" customWidth="1"/>
    <col min="10007" max="10011" width="9" style="314"/>
    <col min="10012" max="10029" width="0" style="314" hidden="1" customWidth="1"/>
    <col min="10030" max="10241" width="9" style="314"/>
    <col min="10242" max="10242" width="5.625" style="314" customWidth="1"/>
    <col min="10243" max="10243" width="2.75" style="314" customWidth="1"/>
    <col min="10244" max="10244" width="10.25" style="314" customWidth="1"/>
    <col min="10245" max="10245" width="4.125" style="314" customWidth="1"/>
    <col min="10246" max="10246" width="9" style="314"/>
    <col min="10247" max="10247" width="5.25" style="314" customWidth="1"/>
    <col min="10248" max="10258" width="2.375" style="314" customWidth="1"/>
    <col min="10259" max="10259" width="12.625" style="314" customWidth="1"/>
    <col min="10260" max="10260" width="6.625" style="314" customWidth="1"/>
    <col min="10261" max="10261" width="9" style="314"/>
    <col min="10262" max="10262" width="0" style="314" hidden="1" customWidth="1"/>
    <col min="10263" max="10267" width="9" style="314"/>
    <col min="10268" max="10285" width="0" style="314" hidden="1" customWidth="1"/>
    <col min="10286" max="10497" width="9" style="314"/>
    <col min="10498" max="10498" width="5.625" style="314" customWidth="1"/>
    <col min="10499" max="10499" width="2.75" style="314" customWidth="1"/>
    <col min="10500" max="10500" width="10.25" style="314" customWidth="1"/>
    <col min="10501" max="10501" width="4.125" style="314" customWidth="1"/>
    <col min="10502" max="10502" width="9" style="314"/>
    <col min="10503" max="10503" width="5.25" style="314" customWidth="1"/>
    <col min="10504" max="10514" width="2.375" style="314" customWidth="1"/>
    <col min="10515" max="10515" width="12.625" style="314" customWidth="1"/>
    <col min="10516" max="10516" width="6.625" style="314" customWidth="1"/>
    <col min="10517" max="10517" width="9" style="314"/>
    <col min="10518" max="10518" width="0" style="314" hidden="1" customWidth="1"/>
    <col min="10519" max="10523" width="9" style="314"/>
    <col min="10524" max="10541" width="0" style="314" hidden="1" customWidth="1"/>
    <col min="10542" max="10753" width="9" style="314"/>
    <col min="10754" max="10754" width="5.625" style="314" customWidth="1"/>
    <col min="10755" max="10755" width="2.75" style="314" customWidth="1"/>
    <col min="10756" max="10756" width="10.25" style="314" customWidth="1"/>
    <col min="10757" max="10757" width="4.125" style="314" customWidth="1"/>
    <col min="10758" max="10758" width="9" style="314"/>
    <col min="10759" max="10759" width="5.25" style="314" customWidth="1"/>
    <col min="10760" max="10770" width="2.375" style="314" customWidth="1"/>
    <col min="10771" max="10771" width="12.625" style="314" customWidth="1"/>
    <col min="10772" max="10772" width="6.625" style="314" customWidth="1"/>
    <col min="10773" max="10773" width="9" style="314"/>
    <col min="10774" max="10774" width="0" style="314" hidden="1" customWidth="1"/>
    <col min="10775" max="10779" width="9" style="314"/>
    <col min="10780" max="10797" width="0" style="314" hidden="1" customWidth="1"/>
    <col min="10798" max="11009" width="9" style="314"/>
    <col min="11010" max="11010" width="5.625" style="314" customWidth="1"/>
    <col min="11011" max="11011" width="2.75" style="314" customWidth="1"/>
    <col min="11012" max="11012" width="10.25" style="314" customWidth="1"/>
    <col min="11013" max="11013" width="4.125" style="314" customWidth="1"/>
    <col min="11014" max="11014" width="9" style="314"/>
    <col min="11015" max="11015" width="5.25" style="314" customWidth="1"/>
    <col min="11016" max="11026" width="2.375" style="314" customWidth="1"/>
    <col min="11027" max="11027" width="12.625" style="314" customWidth="1"/>
    <col min="11028" max="11028" width="6.625" style="314" customWidth="1"/>
    <col min="11029" max="11029" width="9" style="314"/>
    <col min="11030" max="11030" width="0" style="314" hidden="1" customWidth="1"/>
    <col min="11031" max="11035" width="9" style="314"/>
    <col min="11036" max="11053" width="0" style="314" hidden="1" customWidth="1"/>
    <col min="11054" max="11265" width="9" style="314"/>
    <col min="11266" max="11266" width="5.625" style="314" customWidth="1"/>
    <col min="11267" max="11267" width="2.75" style="314" customWidth="1"/>
    <col min="11268" max="11268" width="10.25" style="314" customWidth="1"/>
    <col min="11269" max="11269" width="4.125" style="314" customWidth="1"/>
    <col min="11270" max="11270" width="9" style="314"/>
    <col min="11271" max="11271" width="5.25" style="314" customWidth="1"/>
    <col min="11272" max="11282" width="2.375" style="314" customWidth="1"/>
    <col min="11283" max="11283" width="12.625" style="314" customWidth="1"/>
    <col min="11284" max="11284" width="6.625" style="314" customWidth="1"/>
    <col min="11285" max="11285" width="9" style="314"/>
    <col min="11286" max="11286" width="0" style="314" hidden="1" customWidth="1"/>
    <col min="11287" max="11291" width="9" style="314"/>
    <col min="11292" max="11309" width="0" style="314" hidden="1" customWidth="1"/>
    <col min="11310" max="11521" width="9" style="314"/>
    <col min="11522" max="11522" width="5.625" style="314" customWidth="1"/>
    <col min="11523" max="11523" width="2.75" style="314" customWidth="1"/>
    <col min="11524" max="11524" width="10.25" style="314" customWidth="1"/>
    <col min="11525" max="11525" width="4.125" style="314" customWidth="1"/>
    <col min="11526" max="11526" width="9" style="314"/>
    <col min="11527" max="11527" width="5.25" style="314" customWidth="1"/>
    <col min="11528" max="11538" width="2.375" style="314" customWidth="1"/>
    <col min="11539" max="11539" width="12.625" style="314" customWidth="1"/>
    <col min="11540" max="11540" width="6.625" style="314" customWidth="1"/>
    <col min="11541" max="11541" width="9" style="314"/>
    <col min="11542" max="11542" width="0" style="314" hidden="1" customWidth="1"/>
    <col min="11543" max="11547" width="9" style="314"/>
    <col min="11548" max="11565" width="0" style="314" hidden="1" customWidth="1"/>
    <col min="11566" max="11777" width="9" style="314"/>
    <col min="11778" max="11778" width="5.625" style="314" customWidth="1"/>
    <col min="11779" max="11779" width="2.75" style="314" customWidth="1"/>
    <col min="11780" max="11780" width="10.25" style="314" customWidth="1"/>
    <col min="11781" max="11781" width="4.125" style="314" customWidth="1"/>
    <col min="11782" max="11782" width="9" style="314"/>
    <col min="11783" max="11783" width="5.25" style="314" customWidth="1"/>
    <col min="11784" max="11794" width="2.375" style="314" customWidth="1"/>
    <col min="11795" max="11795" width="12.625" style="314" customWidth="1"/>
    <col min="11796" max="11796" width="6.625" style="314" customWidth="1"/>
    <col min="11797" max="11797" width="9" style="314"/>
    <col min="11798" max="11798" width="0" style="314" hidden="1" customWidth="1"/>
    <col min="11799" max="11803" width="9" style="314"/>
    <col min="11804" max="11821" width="0" style="314" hidden="1" customWidth="1"/>
    <col min="11822" max="12033" width="9" style="314"/>
    <col min="12034" max="12034" width="5.625" style="314" customWidth="1"/>
    <col min="12035" max="12035" width="2.75" style="314" customWidth="1"/>
    <col min="12036" max="12036" width="10.25" style="314" customWidth="1"/>
    <col min="12037" max="12037" width="4.125" style="314" customWidth="1"/>
    <col min="12038" max="12038" width="9" style="314"/>
    <col min="12039" max="12039" width="5.25" style="314" customWidth="1"/>
    <col min="12040" max="12050" width="2.375" style="314" customWidth="1"/>
    <col min="12051" max="12051" width="12.625" style="314" customWidth="1"/>
    <col min="12052" max="12052" width="6.625" style="314" customWidth="1"/>
    <col min="12053" max="12053" width="9" style="314"/>
    <col min="12054" max="12054" width="0" style="314" hidden="1" customWidth="1"/>
    <col min="12055" max="12059" width="9" style="314"/>
    <col min="12060" max="12077" width="0" style="314" hidden="1" customWidth="1"/>
    <col min="12078" max="12289" width="9" style="314"/>
    <col min="12290" max="12290" width="5.625" style="314" customWidth="1"/>
    <col min="12291" max="12291" width="2.75" style="314" customWidth="1"/>
    <col min="12292" max="12292" width="10.25" style="314" customWidth="1"/>
    <col min="12293" max="12293" width="4.125" style="314" customWidth="1"/>
    <col min="12294" max="12294" width="9" style="314"/>
    <col min="12295" max="12295" width="5.25" style="314" customWidth="1"/>
    <col min="12296" max="12306" width="2.375" style="314" customWidth="1"/>
    <col min="12307" max="12307" width="12.625" style="314" customWidth="1"/>
    <col min="12308" max="12308" width="6.625" style="314" customWidth="1"/>
    <col min="12309" max="12309" width="9" style="314"/>
    <col min="12310" max="12310" width="0" style="314" hidden="1" customWidth="1"/>
    <col min="12311" max="12315" width="9" style="314"/>
    <col min="12316" max="12333" width="0" style="314" hidden="1" customWidth="1"/>
    <col min="12334" max="12545" width="9" style="314"/>
    <col min="12546" max="12546" width="5.625" style="314" customWidth="1"/>
    <col min="12547" max="12547" width="2.75" style="314" customWidth="1"/>
    <col min="12548" max="12548" width="10.25" style="314" customWidth="1"/>
    <col min="12549" max="12549" width="4.125" style="314" customWidth="1"/>
    <col min="12550" max="12550" width="9" style="314"/>
    <col min="12551" max="12551" width="5.25" style="314" customWidth="1"/>
    <col min="12552" max="12562" width="2.375" style="314" customWidth="1"/>
    <col min="12563" max="12563" width="12.625" style="314" customWidth="1"/>
    <col min="12564" max="12564" width="6.625" style="314" customWidth="1"/>
    <col min="12565" max="12565" width="9" style="314"/>
    <col min="12566" max="12566" width="0" style="314" hidden="1" customWidth="1"/>
    <col min="12567" max="12571" width="9" style="314"/>
    <col min="12572" max="12589" width="0" style="314" hidden="1" customWidth="1"/>
    <col min="12590" max="12801" width="9" style="314"/>
    <col min="12802" max="12802" width="5.625" style="314" customWidth="1"/>
    <col min="12803" max="12803" width="2.75" style="314" customWidth="1"/>
    <col min="12804" max="12804" width="10.25" style="314" customWidth="1"/>
    <col min="12805" max="12805" width="4.125" style="314" customWidth="1"/>
    <col min="12806" max="12806" width="9" style="314"/>
    <col min="12807" max="12807" width="5.25" style="314" customWidth="1"/>
    <col min="12808" max="12818" width="2.375" style="314" customWidth="1"/>
    <col min="12819" max="12819" width="12.625" style="314" customWidth="1"/>
    <col min="12820" max="12820" width="6.625" style="314" customWidth="1"/>
    <col min="12821" max="12821" width="9" style="314"/>
    <col min="12822" max="12822" width="0" style="314" hidden="1" customWidth="1"/>
    <col min="12823" max="12827" width="9" style="314"/>
    <col min="12828" max="12845" width="0" style="314" hidden="1" customWidth="1"/>
    <col min="12846" max="13057" width="9" style="314"/>
    <col min="13058" max="13058" width="5.625" style="314" customWidth="1"/>
    <col min="13059" max="13059" width="2.75" style="314" customWidth="1"/>
    <col min="13060" max="13060" width="10.25" style="314" customWidth="1"/>
    <col min="13061" max="13061" width="4.125" style="314" customWidth="1"/>
    <col min="13062" max="13062" width="9" style="314"/>
    <col min="13063" max="13063" width="5.25" style="314" customWidth="1"/>
    <col min="13064" max="13074" width="2.375" style="314" customWidth="1"/>
    <col min="13075" max="13075" width="12.625" style="314" customWidth="1"/>
    <col min="13076" max="13076" width="6.625" style="314" customWidth="1"/>
    <col min="13077" max="13077" width="9" style="314"/>
    <col min="13078" max="13078" width="0" style="314" hidden="1" customWidth="1"/>
    <col min="13079" max="13083" width="9" style="314"/>
    <col min="13084" max="13101" width="0" style="314" hidden="1" customWidth="1"/>
    <col min="13102" max="13313" width="9" style="314"/>
    <col min="13314" max="13314" width="5.625" style="314" customWidth="1"/>
    <col min="13315" max="13315" width="2.75" style="314" customWidth="1"/>
    <col min="13316" max="13316" width="10.25" style="314" customWidth="1"/>
    <col min="13317" max="13317" width="4.125" style="314" customWidth="1"/>
    <col min="13318" max="13318" width="9" style="314"/>
    <col min="13319" max="13319" width="5.25" style="314" customWidth="1"/>
    <col min="13320" max="13330" width="2.375" style="314" customWidth="1"/>
    <col min="13331" max="13331" width="12.625" style="314" customWidth="1"/>
    <col min="13332" max="13332" width="6.625" style="314" customWidth="1"/>
    <col min="13333" max="13333" width="9" style="314"/>
    <col min="13334" max="13334" width="0" style="314" hidden="1" customWidth="1"/>
    <col min="13335" max="13339" width="9" style="314"/>
    <col min="13340" max="13357" width="0" style="314" hidden="1" customWidth="1"/>
    <col min="13358" max="13569" width="9" style="314"/>
    <col min="13570" max="13570" width="5.625" style="314" customWidth="1"/>
    <col min="13571" max="13571" width="2.75" style="314" customWidth="1"/>
    <col min="13572" max="13572" width="10.25" style="314" customWidth="1"/>
    <col min="13573" max="13573" width="4.125" style="314" customWidth="1"/>
    <col min="13574" max="13574" width="9" style="314"/>
    <col min="13575" max="13575" width="5.25" style="314" customWidth="1"/>
    <col min="13576" max="13586" width="2.375" style="314" customWidth="1"/>
    <col min="13587" max="13587" width="12.625" style="314" customWidth="1"/>
    <col min="13588" max="13588" width="6.625" style="314" customWidth="1"/>
    <col min="13589" max="13589" width="9" style="314"/>
    <col min="13590" max="13590" width="0" style="314" hidden="1" customWidth="1"/>
    <col min="13591" max="13595" width="9" style="314"/>
    <col min="13596" max="13613" width="0" style="314" hidden="1" customWidth="1"/>
    <col min="13614" max="13825" width="9" style="314"/>
    <col min="13826" max="13826" width="5.625" style="314" customWidth="1"/>
    <col min="13827" max="13827" width="2.75" style="314" customWidth="1"/>
    <col min="13828" max="13828" width="10.25" style="314" customWidth="1"/>
    <col min="13829" max="13829" width="4.125" style="314" customWidth="1"/>
    <col min="13830" max="13830" width="9" style="314"/>
    <col min="13831" max="13831" width="5.25" style="314" customWidth="1"/>
    <col min="13832" max="13842" width="2.375" style="314" customWidth="1"/>
    <col min="13843" max="13843" width="12.625" style="314" customWidth="1"/>
    <col min="13844" max="13844" width="6.625" style="314" customWidth="1"/>
    <col min="13845" max="13845" width="9" style="314"/>
    <col min="13846" max="13846" width="0" style="314" hidden="1" customWidth="1"/>
    <col min="13847" max="13851" width="9" style="314"/>
    <col min="13852" max="13869" width="0" style="314" hidden="1" customWidth="1"/>
    <col min="13870" max="14081" width="9" style="314"/>
    <col min="14082" max="14082" width="5.625" style="314" customWidth="1"/>
    <col min="14083" max="14083" width="2.75" style="314" customWidth="1"/>
    <col min="14084" max="14084" width="10.25" style="314" customWidth="1"/>
    <col min="14085" max="14085" width="4.125" style="314" customWidth="1"/>
    <col min="14086" max="14086" width="9" style="314"/>
    <col min="14087" max="14087" width="5.25" style="314" customWidth="1"/>
    <col min="14088" max="14098" width="2.375" style="314" customWidth="1"/>
    <col min="14099" max="14099" width="12.625" style="314" customWidth="1"/>
    <col min="14100" max="14100" width="6.625" style="314" customWidth="1"/>
    <col min="14101" max="14101" width="9" style="314"/>
    <col min="14102" max="14102" width="0" style="314" hidden="1" customWidth="1"/>
    <col min="14103" max="14107" width="9" style="314"/>
    <col min="14108" max="14125" width="0" style="314" hidden="1" customWidth="1"/>
    <col min="14126" max="14337" width="9" style="314"/>
    <col min="14338" max="14338" width="5.625" style="314" customWidth="1"/>
    <col min="14339" max="14339" width="2.75" style="314" customWidth="1"/>
    <col min="14340" max="14340" width="10.25" style="314" customWidth="1"/>
    <col min="14341" max="14341" width="4.125" style="314" customWidth="1"/>
    <col min="14342" max="14342" width="9" style="314"/>
    <col min="14343" max="14343" width="5.25" style="314" customWidth="1"/>
    <col min="14344" max="14354" width="2.375" style="314" customWidth="1"/>
    <col min="14355" max="14355" width="12.625" style="314" customWidth="1"/>
    <col min="14356" max="14356" width="6.625" style="314" customWidth="1"/>
    <col min="14357" max="14357" width="9" style="314"/>
    <col min="14358" max="14358" width="0" style="314" hidden="1" customWidth="1"/>
    <col min="14359" max="14363" width="9" style="314"/>
    <col min="14364" max="14381" width="0" style="314" hidden="1" customWidth="1"/>
    <col min="14382" max="14593" width="9" style="314"/>
    <col min="14594" max="14594" width="5.625" style="314" customWidth="1"/>
    <col min="14595" max="14595" width="2.75" style="314" customWidth="1"/>
    <col min="14596" max="14596" width="10.25" style="314" customWidth="1"/>
    <col min="14597" max="14597" width="4.125" style="314" customWidth="1"/>
    <col min="14598" max="14598" width="9" style="314"/>
    <col min="14599" max="14599" width="5.25" style="314" customWidth="1"/>
    <col min="14600" max="14610" width="2.375" style="314" customWidth="1"/>
    <col min="14611" max="14611" width="12.625" style="314" customWidth="1"/>
    <col min="14612" max="14612" width="6.625" style="314" customWidth="1"/>
    <col min="14613" max="14613" width="9" style="314"/>
    <col min="14614" max="14614" width="0" style="314" hidden="1" customWidth="1"/>
    <col min="14615" max="14619" width="9" style="314"/>
    <col min="14620" max="14637" width="0" style="314" hidden="1" customWidth="1"/>
    <col min="14638" max="14849" width="9" style="314"/>
    <col min="14850" max="14850" width="5.625" style="314" customWidth="1"/>
    <col min="14851" max="14851" width="2.75" style="314" customWidth="1"/>
    <col min="14852" max="14852" width="10.25" style="314" customWidth="1"/>
    <col min="14853" max="14853" width="4.125" style="314" customWidth="1"/>
    <col min="14854" max="14854" width="9" style="314"/>
    <col min="14855" max="14855" width="5.25" style="314" customWidth="1"/>
    <col min="14856" max="14866" width="2.375" style="314" customWidth="1"/>
    <col min="14867" max="14867" width="12.625" style="314" customWidth="1"/>
    <col min="14868" max="14868" width="6.625" style="314" customWidth="1"/>
    <col min="14869" max="14869" width="9" style="314"/>
    <col min="14870" max="14870" width="0" style="314" hidden="1" customWidth="1"/>
    <col min="14871" max="14875" width="9" style="314"/>
    <col min="14876" max="14893" width="0" style="314" hidden="1" customWidth="1"/>
    <col min="14894" max="15105" width="9" style="314"/>
    <col min="15106" max="15106" width="5.625" style="314" customWidth="1"/>
    <col min="15107" max="15107" width="2.75" style="314" customWidth="1"/>
    <col min="15108" max="15108" width="10.25" style="314" customWidth="1"/>
    <col min="15109" max="15109" width="4.125" style="314" customWidth="1"/>
    <col min="15110" max="15110" width="9" style="314"/>
    <col min="15111" max="15111" width="5.25" style="314" customWidth="1"/>
    <col min="15112" max="15122" width="2.375" style="314" customWidth="1"/>
    <col min="15123" max="15123" width="12.625" style="314" customWidth="1"/>
    <col min="15124" max="15124" width="6.625" style="314" customWidth="1"/>
    <col min="15125" max="15125" width="9" style="314"/>
    <col min="15126" max="15126" width="0" style="314" hidden="1" customWidth="1"/>
    <col min="15127" max="15131" width="9" style="314"/>
    <col min="15132" max="15149" width="0" style="314" hidden="1" customWidth="1"/>
    <col min="15150" max="15361" width="9" style="314"/>
    <col min="15362" max="15362" width="5.625" style="314" customWidth="1"/>
    <col min="15363" max="15363" width="2.75" style="314" customWidth="1"/>
    <col min="15364" max="15364" width="10.25" style="314" customWidth="1"/>
    <col min="15365" max="15365" width="4.125" style="314" customWidth="1"/>
    <col min="15366" max="15366" width="9" style="314"/>
    <col min="15367" max="15367" width="5.25" style="314" customWidth="1"/>
    <col min="15368" max="15378" width="2.375" style="314" customWidth="1"/>
    <col min="15379" max="15379" width="12.625" style="314" customWidth="1"/>
    <col min="15380" max="15380" width="6.625" style="314" customWidth="1"/>
    <col min="15381" max="15381" width="9" style="314"/>
    <col min="15382" max="15382" width="0" style="314" hidden="1" customWidth="1"/>
    <col min="15383" max="15387" width="9" style="314"/>
    <col min="15388" max="15405" width="0" style="314" hidden="1" customWidth="1"/>
    <col min="15406" max="15617" width="9" style="314"/>
    <col min="15618" max="15618" width="5.625" style="314" customWidth="1"/>
    <col min="15619" max="15619" width="2.75" style="314" customWidth="1"/>
    <col min="15620" max="15620" width="10.25" style="314" customWidth="1"/>
    <col min="15621" max="15621" width="4.125" style="314" customWidth="1"/>
    <col min="15622" max="15622" width="9" style="314"/>
    <col min="15623" max="15623" width="5.25" style="314" customWidth="1"/>
    <col min="15624" max="15634" width="2.375" style="314" customWidth="1"/>
    <col min="15635" max="15635" width="12.625" style="314" customWidth="1"/>
    <col min="15636" max="15636" width="6.625" style="314" customWidth="1"/>
    <col min="15637" max="15637" width="9" style="314"/>
    <col min="15638" max="15638" width="0" style="314" hidden="1" customWidth="1"/>
    <col min="15639" max="15643" width="9" style="314"/>
    <col min="15644" max="15661" width="0" style="314" hidden="1" customWidth="1"/>
    <col min="15662" max="15873" width="9" style="314"/>
    <col min="15874" max="15874" width="5.625" style="314" customWidth="1"/>
    <col min="15875" max="15875" width="2.75" style="314" customWidth="1"/>
    <col min="15876" max="15876" width="10.25" style="314" customWidth="1"/>
    <col min="15877" max="15877" width="4.125" style="314" customWidth="1"/>
    <col min="15878" max="15878" width="9" style="314"/>
    <col min="15879" max="15879" width="5.25" style="314" customWidth="1"/>
    <col min="15880" max="15890" width="2.375" style="314" customWidth="1"/>
    <col min="15891" max="15891" width="12.625" style="314" customWidth="1"/>
    <col min="15892" max="15892" width="6.625" style="314" customWidth="1"/>
    <col min="15893" max="15893" width="9" style="314"/>
    <col min="15894" max="15894" width="0" style="314" hidden="1" customWidth="1"/>
    <col min="15895" max="15899" width="9" style="314"/>
    <col min="15900" max="15917" width="0" style="314" hidden="1" customWidth="1"/>
    <col min="15918" max="16129" width="9" style="314"/>
    <col min="16130" max="16130" width="5.625" style="314" customWidth="1"/>
    <col min="16131" max="16131" width="2.75" style="314" customWidth="1"/>
    <col min="16132" max="16132" width="10.25" style="314" customWidth="1"/>
    <col min="16133" max="16133" width="4.125" style="314" customWidth="1"/>
    <col min="16134" max="16134" width="9" style="314"/>
    <col min="16135" max="16135" width="5.25" style="314" customWidth="1"/>
    <col min="16136" max="16146" width="2.375" style="314" customWidth="1"/>
    <col min="16147" max="16147" width="12.625" style="314" customWidth="1"/>
    <col min="16148" max="16148" width="6.625" style="314" customWidth="1"/>
    <col min="16149" max="16149" width="9" style="314"/>
    <col min="16150" max="16150" width="0" style="314" hidden="1" customWidth="1"/>
    <col min="16151" max="16155" width="9" style="314"/>
    <col min="16156" max="16173" width="0" style="314" hidden="1" customWidth="1"/>
    <col min="16174" max="16384" width="9" style="314"/>
  </cols>
  <sheetData>
    <row r="1" spans="1:29" ht="18" customHeight="1">
      <c r="A1" s="312" t="s">
        <v>316</v>
      </c>
      <c r="B1" s="313" t="s">
        <v>317</v>
      </c>
      <c r="C1" s="312" t="s">
        <v>318</v>
      </c>
      <c r="D1" s="312" t="s">
        <v>319</v>
      </c>
      <c r="E1" s="312" t="s">
        <v>320</v>
      </c>
      <c r="F1" s="312" t="s">
        <v>321</v>
      </c>
      <c r="G1" s="312" t="s">
        <v>322</v>
      </c>
      <c r="H1" s="312" t="s">
        <v>323</v>
      </c>
    </row>
    <row r="2" spans="1:29" ht="18" customHeight="1">
      <c r="A2" s="317">
        <f>((50-3-5)*100%)/4</f>
        <v>10.5</v>
      </c>
      <c r="B2" s="317">
        <f>((50-(3+4)-5)*100%)/4</f>
        <v>9.5</v>
      </c>
      <c r="C2" s="317">
        <f>((100-(3+6)-10)*100%)/4</f>
        <v>20.25</v>
      </c>
      <c r="D2" s="317">
        <f>((100-(4+8)-10)*100%)/4</f>
        <v>19.5</v>
      </c>
      <c r="E2" s="317">
        <f>((150-(12+4)-15)*100%)/4</f>
        <v>29.75</v>
      </c>
      <c r="F2" s="317">
        <f>((150-(12+4)-15)*100%)/4</f>
        <v>29.75</v>
      </c>
      <c r="G2" s="317">
        <f>((150-(12+5)-15)*100%)/4</f>
        <v>29.5</v>
      </c>
      <c r="H2" s="317">
        <f>((200-(20+5)-20)*100%)/4</f>
        <v>38.75</v>
      </c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9"/>
    </row>
    <row r="3" spans="1:29" ht="11.25" customHeight="1">
      <c r="B3" s="320" t="s">
        <v>324</v>
      </c>
      <c r="C3" s="320"/>
      <c r="D3" s="320"/>
      <c r="E3" s="320" t="str">
        <f>'[2]DATA SKP'!E6</f>
        <v>Pembina, Gol. IV/a</v>
      </c>
      <c r="F3" s="320"/>
      <c r="G3" s="320"/>
      <c r="H3" s="320"/>
      <c r="I3" s="320"/>
      <c r="J3" s="320"/>
      <c r="K3" s="320"/>
      <c r="L3" s="318"/>
      <c r="M3" s="318"/>
      <c r="N3" s="318"/>
      <c r="O3" s="318"/>
      <c r="P3" s="318"/>
      <c r="Q3" s="318"/>
      <c r="R3" s="318"/>
      <c r="S3" s="318"/>
      <c r="T3" s="319"/>
    </row>
    <row r="4" spans="1:29" ht="17.25" customHeight="1">
      <c r="B4" s="318"/>
      <c r="C4" s="318"/>
      <c r="D4" s="373" t="s">
        <v>494</v>
      </c>
      <c r="E4" s="321">
        <v>29.75</v>
      </c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9"/>
    </row>
    <row r="5" spans="1:29"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9"/>
    </row>
    <row r="6" spans="1:29" ht="22.5">
      <c r="B6" s="601" t="s">
        <v>325</v>
      </c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</row>
    <row r="7" spans="1:29" ht="18" customHeight="1">
      <c r="B7" s="602" t="s">
        <v>326</v>
      </c>
      <c r="C7" s="602"/>
      <c r="D7" s="602"/>
      <c r="E7" s="602"/>
      <c r="F7" s="602"/>
      <c r="G7" s="602"/>
      <c r="H7" s="602"/>
      <c r="I7" s="602"/>
      <c r="J7" s="602"/>
      <c r="K7" s="602"/>
      <c r="L7" s="602"/>
      <c r="M7" s="602"/>
      <c r="N7" s="602"/>
      <c r="O7" s="602"/>
      <c r="P7" s="602"/>
      <c r="Q7" s="602"/>
      <c r="R7" s="602"/>
      <c r="S7" s="602"/>
      <c r="T7" s="602"/>
    </row>
    <row r="8" spans="1:29" ht="6.75" customHeight="1"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3"/>
    </row>
    <row r="9" spans="1:29" ht="28.5" customHeight="1">
      <c r="B9" s="324" t="s">
        <v>327</v>
      </c>
      <c r="C9" s="603" t="s">
        <v>153</v>
      </c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5"/>
      <c r="T9" s="325" t="s">
        <v>224</v>
      </c>
      <c r="U9" s="326"/>
      <c r="V9" s="326"/>
      <c r="W9" s="326"/>
    </row>
    <row r="10" spans="1:29" ht="22.5" customHeight="1">
      <c r="B10" s="327" t="s">
        <v>328</v>
      </c>
      <c r="C10" s="328" t="s">
        <v>217</v>
      </c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30"/>
      <c r="T10" s="331"/>
      <c r="U10" s="374" t="s">
        <v>494</v>
      </c>
      <c r="V10" s="372" t="s">
        <v>332</v>
      </c>
      <c r="W10" s="326"/>
      <c r="AB10" s="314">
        <v>12</v>
      </c>
      <c r="AC10" s="332" t="s">
        <v>329</v>
      </c>
    </row>
    <row r="11" spans="1:29" ht="33" customHeight="1">
      <c r="B11" s="333" t="s">
        <v>330</v>
      </c>
      <c r="C11" s="606" t="s">
        <v>331</v>
      </c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8"/>
      <c r="T11" s="334">
        <f>IF(V10=AC11,E4*0.25,IF(V10=AC12,E4*0.5,IF(V10=AC13,E4*0.5,IF(V10=AC14,E4*0.5,IF(V10=AC15,E4*0.5,IF(V10=AC16,E4*0.5,IF(V10=AC17,E4*0.5,E4)))))))</f>
        <v>7.4375</v>
      </c>
      <c r="U11" s="326"/>
      <c r="V11" s="335"/>
      <c r="W11" s="326"/>
      <c r="AB11" s="314">
        <v>13</v>
      </c>
      <c r="AC11" s="332" t="s">
        <v>332</v>
      </c>
    </row>
    <row r="12" spans="1:29" ht="33" customHeight="1">
      <c r="B12" s="333" t="s">
        <v>333</v>
      </c>
      <c r="C12" s="606" t="s">
        <v>334</v>
      </c>
      <c r="D12" s="607"/>
      <c r="E12" s="607"/>
      <c r="F12" s="607"/>
      <c r="G12" s="607"/>
      <c r="H12" s="607"/>
      <c r="I12" s="607"/>
      <c r="J12" s="607"/>
      <c r="K12" s="607"/>
      <c r="L12" s="607"/>
      <c r="M12" s="607"/>
      <c r="N12" s="607"/>
      <c r="O12" s="607"/>
      <c r="P12" s="607"/>
      <c r="Q12" s="607"/>
      <c r="R12" s="607"/>
      <c r="S12" s="608"/>
      <c r="T12" s="336">
        <f>T11</f>
        <v>7.4375</v>
      </c>
      <c r="U12" s="326"/>
      <c r="V12" s="335"/>
      <c r="W12" s="326"/>
      <c r="AB12" s="314">
        <v>14</v>
      </c>
      <c r="AC12" s="332" t="s">
        <v>335</v>
      </c>
    </row>
    <row r="13" spans="1:29" ht="15.95" customHeight="1">
      <c r="B13" s="337" t="s">
        <v>336</v>
      </c>
      <c r="C13" s="338" t="s">
        <v>337</v>
      </c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S13" s="340"/>
      <c r="T13" s="341">
        <f>IF(V10=AC11,E4*0.75,"-")</f>
        <v>22.3125</v>
      </c>
      <c r="U13" s="326"/>
      <c r="V13" s="342">
        <f t="shared" ref="V13:V19" si="0">$T$11+T13</f>
        <v>29.75</v>
      </c>
      <c r="W13" s="326"/>
      <c r="AB13" s="314">
        <v>15</v>
      </c>
      <c r="AC13" s="332" t="s">
        <v>338</v>
      </c>
    </row>
    <row r="14" spans="1:29" ht="15.95" customHeight="1">
      <c r="B14" s="337" t="s">
        <v>339</v>
      </c>
      <c r="C14" s="338" t="s">
        <v>340</v>
      </c>
      <c r="D14" s="339"/>
      <c r="E14" s="339"/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40"/>
      <c r="T14" s="341" t="str">
        <f>IF(V10=AC12,E4*0.5,"-")</f>
        <v>-</v>
      </c>
      <c r="U14" s="326"/>
      <c r="V14" s="342" t="e">
        <f t="shared" si="0"/>
        <v>#VALUE!</v>
      </c>
      <c r="W14" s="326"/>
      <c r="AB14" s="314">
        <v>16</v>
      </c>
      <c r="AC14" s="332" t="s">
        <v>341</v>
      </c>
    </row>
    <row r="15" spans="1:29" ht="15.95" customHeight="1">
      <c r="B15" s="337" t="s">
        <v>342</v>
      </c>
      <c r="C15" s="338" t="s">
        <v>343</v>
      </c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40"/>
      <c r="T15" s="341" t="str">
        <f>IF(V10=AC13,E4*0.5,"-")</f>
        <v>-</v>
      </c>
      <c r="U15" s="326"/>
      <c r="V15" s="342" t="e">
        <f t="shared" si="0"/>
        <v>#VALUE!</v>
      </c>
      <c r="W15" s="326"/>
      <c r="AB15" s="314">
        <v>17</v>
      </c>
      <c r="AC15" s="332" t="s">
        <v>344</v>
      </c>
    </row>
    <row r="16" spans="1:29" ht="15.95" customHeight="1">
      <c r="B16" s="337" t="s">
        <v>345</v>
      </c>
      <c r="C16" s="338" t="s">
        <v>346</v>
      </c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40"/>
      <c r="T16" s="341" t="str">
        <f>IF(V10=AC14,E4*0.5,"-")</f>
        <v>-</v>
      </c>
      <c r="U16" s="326"/>
      <c r="V16" s="342" t="e">
        <f t="shared" si="0"/>
        <v>#VALUE!</v>
      </c>
      <c r="W16" s="326"/>
      <c r="AB16" s="314">
        <v>18</v>
      </c>
      <c r="AC16" s="332" t="s">
        <v>347</v>
      </c>
    </row>
    <row r="17" spans="2:29" ht="15.95" customHeight="1">
      <c r="B17" s="343" t="s">
        <v>348</v>
      </c>
      <c r="C17" s="339" t="s">
        <v>349</v>
      </c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40"/>
      <c r="T17" s="341" t="str">
        <f>IF(V10=AC15,E4*0.5,"-")</f>
        <v>-</v>
      </c>
      <c r="U17" s="326"/>
      <c r="V17" s="342" t="e">
        <f t="shared" si="0"/>
        <v>#VALUE!</v>
      </c>
      <c r="W17" s="326"/>
      <c r="AB17" s="314">
        <v>19</v>
      </c>
      <c r="AC17" s="332" t="s">
        <v>350</v>
      </c>
    </row>
    <row r="18" spans="2:29" ht="15.95" customHeight="1">
      <c r="B18" s="343" t="s">
        <v>351</v>
      </c>
      <c r="C18" s="339" t="s">
        <v>352</v>
      </c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40"/>
      <c r="T18" s="341" t="str">
        <f>IF(V10=AC16,E4*0.5,"-")</f>
        <v>-</v>
      </c>
      <c r="U18" s="326"/>
      <c r="V18" s="342" t="e">
        <f t="shared" si="0"/>
        <v>#VALUE!</v>
      </c>
      <c r="W18" s="326"/>
      <c r="AC18" s="332"/>
    </row>
    <row r="19" spans="2:29" ht="15.95" customHeight="1">
      <c r="B19" s="343" t="s">
        <v>353</v>
      </c>
      <c r="C19" s="339" t="s">
        <v>354</v>
      </c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40"/>
      <c r="T19" s="341" t="str">
        <f>IF(V10=AC17,E4*0.5,"-")</f>
        <v>-</v>
      </c>
      <c r="U19" s="326"/>
      <c r="V19" s="342" t="e">
        <f t="shared" si="0"/>
        <v>#VALUE!</v>
      </c>
      <c r="W19" s="326"/>
      <c r="AC19" s="332"/>
    </row>
    <row r="20" spans="2:29" ht="27.95" customHeight="1">
      <c r="B20" s="344" t="s">
        <v>355</v>
      </c>
      <c r="C20" s="598" t="s">
        <v>356</v>
      </c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600"/>
      <c r="T20" s="345">
        <f>T21</f>
        <v>1.4875</v>
      </c>
      <c r="U20" s="326"/>
      <c r="W20" s="346" t="s">
        <v>357</v>
      </c>
      <c r="AB20" s="314">
        <v>19</v>
      </c>
      <c r="AC20" s="332" t="s">
        <v>358</v>
      </c>
    </row>
    <row r="21" spans="2:29" ht="15.95" customHeight="1">
      <c r="B21" s="347" t="s">
        <v>359</v>
      </c>
      <c r="C21" s="348" t="s">
        <v>360</v>
      </c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50"/>
      <c r="T21" s="345">
        <f>E4*0.05</f>
        <v>1.4875</v>
      </c>
      <c r="U21" s="326"/>
      <c r="V21" s="326"/>
      <c r="W21" s="326"/>
    </row>
    <row r="22" spans="2:29" ht="15.95" customHeight="1">
      <c r="B22" s="347" t="s">
        <v>361</v>
      </c>
      <c r="C22" s="348" t="s">
        <v>362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50"/>
      <c r="T22" s="345">
        <f>E4*0.02</f>
        <v>0.59499999999999997</v>
      </c>
      <c r="U22" s="326"/>
      <c r="V22" s="326"/>
      <c r="W22" s="326"/>
    </row>
    <row r="23" spans="2:29" ht="15.95" customHeight="1">
      <c r="B23" s="347" t="s">
        <v>363</v>
      </c>
      <c r="C23" s="348" t="s">
        <v>364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50"/>
      <c r="T23" s="345">
        <f>T22</f>
        <v>0.59499999999999997</v>
      </c>
      <c r="U23" s="326"/>
      <c r="W23" s="326" t="s">
        <v>365</v>
      </c>
    </row>
    <row r="24" spans="2:29" ht="15.95" customHeight="1">
      <c r="B24" s="351" t="s">
        <v>366</v>
      </c>
      <c r="C24" s="352" t="s">
        <v>367</v>
      </c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50"/>
      <c r="T24" s="345">
        <f>T21</f>
        <v>1.4875</v>
      </c>
      <c r="U24" s="326"/>
      <c r="V24" s="326"/>
      <c r="W24" s="326"/>
    </row>
    <row r="25" spans="2:29" ht="15.95" customHeight="1">
      <c r="B25" s="344" t="s">
        <v>368</v>
      </c>
      <c r="C25" s="352" t="s">
        <v>369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50"/>
      <c r="T25" s="345">
        <f>T21</f>
        <v>1.4875</v>
      </c>
      <c r="U25" s="326"/>
      <c r="V25" s="326"/>
      <c r="W25" s="326"/>
    </row>
    <row r="26" spans="2:29" ht="15.95" customHeight="1">
      <c r="B26" s="344" t="s">
        <v>370</v>
      </c>
      <c r="C26" s="352" t="s">
        <v>371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50"/>
      <c r="T26" s="345">
        <f>T23</f>
        <v>0.59499999999999997</v>
      </c>
      <c r="U26" s="326"/>
      <c r="V26" s="326"/>
      <c r="W26" s="326"/>
    </row>
    <row r="27" spans="2:29">
      <c r="B27" s="344" t="s">
        <v>372</v>
      </c>
      <c r="C27" s="598" t="s">
        <v>373</v>
      </c>
      <c r="D27" s="599"/>
      <c r="E27" s="599"/>
      <c r="F27" s="599"/>
      <c r="G27" s="599"/>
      <c r="H27" s="599"/>
      <c r="I27" s="599"/>
      <c r="J27" s="599"/>
      <c r="K27" s="599"/>
      <c r="L27" s="599"/>
      <c r="M27" s="599"/>
      <c r="N27" s="599"/>
      <c r="O27" s="599"/>
      <c r="P27" s="599"/>
      <c r="Q27" s="599"/>
      <c r="R27" s="599"/>
      <c r="S27" s="600"/>
      <c r="T27" s="345">
        <f>T24</f>
        <v>1.4875</v>
      </c>
      <c r="U27" s="326"/>
      <c r="V27" s="326"/>
      <c r="W27" s="326"/>
    </row>
    <row r="28" spans="2:29" ht="15.95" customHeight="1">
      <c r="B28" s="353" t="s">
        <v>374</v>
      </c>
      <c r="C28" s="354" t="s">
        <v>375</v>
      </c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6"/>
      <c r="T28" s="357">
        <v>15</v>
      </c>
      <c r="U28" s="326"/>
      <c r="V28" s="326"/>
      <c r="W28" s="326"/>
    </row>
    <row r="29" spans="2:29" ht="15.95" customHeight="1">
      <c r="B29" s="353" t="s">
        <v>376</v>
      </c>
      <c r="C29" s="354" t="s">
        <v>377</v>
      </c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6"/>
      <c r="T29" s="357">
        <v>9</v>
      </c>
      <c r="U29" s="326"/>
      <c r="V29" s="326"/>
      <c r="W29" s="326"/>
    </row>
    <row r="30" spans="2:29" ht="15.95" customHeight="1">
      <c r="B30" s="353" t="s">
        <v>378</v>
      </c>
      <c r="C30" s="354" t="s">
        <v>379</v>
      </c>
      <c r="D30" s="355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6"/>
      <c r="T30" s="357">
        <v>6</v>
      </c>
      <c r="U30" s="326"/>
      <c r="V30" s="326"/>
      <c r="W30" s="326"/>
    </row>
    <row r="31" spans="2:29" ht="15.95" customHeight="1">
      <c r="B31" s="353" t="s">
        <v>380</v>
      </c>
      <c r="C31" s="354" t="s">
        <v>381</v>
      </c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6"/>
      <c r="T31" s="357">
        <v>3</v>
      </c>
      <c r="U31" s="326"/>
      <c r="V31" s="326"/>
      <c r="W31" s="326"/>
    </row>
    <row r="32" spans="2:29" ht="15.95" customHeight="1">
      <c r="B32" s="353" t="s">
        <v>382</v>
      </c>
      <c r="C32" s="354" t="s">
        <v>383</v>
      </c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6"/>
      <c r="T32" s="357">
        <v>2</v>
      </c>
      <c r="U32" s="326"/>
      <c r="W32" s="358" t="s">
        <v>384</v>
      </c>
    </row>
    <row r="33" spans="2:23" ht="15.95" customHeight="1">
      <c r="B33" s="353" t="s">
        <v>385</v>
      </c>
      <c r="C33" s="354" t="s">
        <v>386</v>
      </c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6"/>
      <c r="T33" s="357">
        <v>1</v>
      </c>
      <c r="U33" s="326"/>
      <c r="V33" s="326"/>
      <c r="W33" s="326"/>
    </row>
    <row r="34" spans="2:23" ht="27.95" customHeight="1">
      <c r="B34" s="353" t="s">
        <v>387</v>
      </c>
      <c r="C34" s="612" t="s">
        <v>388</v>
      </c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4"/>
      <c r="T34" s="357">
        <v>0.15</v>
      </c>
      <c r="U34" s="326"/>
      <c r="V34" s="326"/>
      <c r="W34" s="326"/>
    </row>
    <row r="35" spans="2:23" ht="15.95" customHeight="1">
      <c r="B35" s="359" t="s">
        <v>389</v>
      </c>
      <c r="C35" s="360" t="s">
        <v>390</v>
      </c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2"/>
      <c r="T35" s="363">
        <v>0.2</v>
      </c>
      <c r="U35" s="326"/>
      <c r="V35" s="326"/>
      <c r="W35" s="326"/>
    </row>
    <row r="36" spans="2:23" ht="15.95" customHeight="1">
      <c r="B36" s="359" t="s">
        <v>391</v>
      </c>
      <c r="C36" s="360" t="s">
        <v>392</v>
      </c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2"/>
      <c r="T36" s="363">
        <v>0.1</v>
      </c>
      <c r="U36" s="326"/>
      <c r="V36" s="326"/>
      <c r="W36" s="326"/>
    </row>
    <row r="37" spans="2:23" ht="15.95" customHeight="1">
      <c r="B37" s="359" t="s">
        <v>393</v>
      </c>
      <c r="C37" s="360" t="s">
        <v>394</v>
      </c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2"/>
      <c r="T37" s="363">
        <v>0.1</v>
      </c>
      <c r="U37" s="326"/>
      <c r="W37" s="364" t="s">
        <v>395</v>
      </c>
    </row>
    <row r="38" spans="2:23" ht="15.95" customHeight="1">
      <c r="B38" s="359" t="s">
        <v>396</v>
      </c>
      <c r="C38" s="360" t="s">
        <v>397</v>
      </c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2"/>
      <c r="T38" s="363">
        <v>0.2</v>
      </c>
      <c r="U38" s="326"/>
      <c r="V38" s="326"/>
      <c r="W38" s="326"/>
    </row>
    <row r="39" spans="2:23" ht="15.95" customHeight="1">
      <c r="B39" s="359" t="s">
        <v>398</v>
      </c>
      <c r="C39" s="360" t="s">
        <v>399</v>
      </c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2"/>
      <c r="T39" s="363">
        <v>0.2</v>
      </c>
      <c r="U39" s="326"/>
      <c r="V39" s="326"/>
      <c r="W39" s="326"/>
    </row>
    <row r="40" spans="2:23" ht="38.1" customHeight="1">
      <c r="B40" s="359" t="s">
        <v>400</v>
      </c>
      <c r="C40" s="609" t="s">
        <v>401</v>
      </c>
      <c r="D40" s="610"/>
      <c r="E40" s="610"/>
      <c r="F40" s="610"/>
      <c r="G40" s="610"/>
      <c r="H40" s="610"/>
      <c r="I40" s="610"/>
      <c r="J40" s="610"/>
      <c r="K40" s="610"/>
      <c r="L40" s="610"/>
      <c r="M40" s="610"/>
      <c r="N40" s="610"/>
      <c r="O40" s="610"/>
      <c r="P40" s="610"/>
      <c r="Q40" s="610"/>
      <c r="R40" s="610"/>
      <c r="S40" s="611"/>
      <c r="T40" s="363">
        <v>4</v>
      </c>
    </row>
    <row r="41" spans="2:23" ht="28.5" customHeight="1">
      <c r="B41" s="359" t="s">
        <v>402</v>
      </c>
      <c r="C41" s="609" t="s">
        <v>403</v>
      </c>
      <c r="D41" s="610"/>
      <c r="E41" s="610"/>
      <c r="F41" s="610"/>
      <c r="G41" s="610"/>
      <c r="H41" s="610"/>
      <c r="I41" s="610"/>
      <c r="J41" s="610"/>
      <c r="K41" s="610"/>
      <c r="L41" s="610"/>
      <c r="M41" s="610"/>
      <c r="N41" s="610"/>
      <c r="O41" s="610"/>
      <c r="P41" s="610"/>
      <c r="Q41" s="610"/>
      <c r="R41" s="610"/>
      <c r="S41" s="611"/>
      <c r="T41" s="363">
        <v>3</v>
      </c>
    </row>
    <row r="42" spans="2:23" ht="26.25" customHeight="1">
      <c r="B42" s="359" t="s">
        <v>404</v>
      </c>
      <c r="C42" s="609" t="s">
        <v>405</v>
      </c>
      <c r="D42" s="610"/>
      <c r="E42" s="610"/>
      <c r="F42" s="610"/>
      <c r="G42" s="610"/>
      <c r="H42" s="610"/>
      <c r="I42" s="610"/>
      <c r="J42" s="610"/>
      <c r="K42" s="610"/>
      <c r="L42" s="610"/>
      <c r="M42" s="610"/>
      <c r="N42" s="610"/>
      <c r="O42" s="610"/>
      <c r="P42" s="610"/>
      <c r="Q42" s="610"/>
      <c r="R42" s="610"/>
      <c r="S42" s="611"/>
      <c r="T42" s="363">
        <v>2</v>
      </c>
    </row>
    <row r="43" spans="2:23" ht="26.25" customHeight="1">
      <c r="B43" s="359" t="s">
        <v>406</v>
      </c>
      <c r="C43" s="609" t="s">
        <v>407</v>
      </c>
      <c r="D43" s="610"/>
      <c r="E43" s="610"/>
      <c r="F43" s="610"/>
      <c r="G43" s="610"/>
      <c r="H43" s="610"/>
      <c r="I43" s="610"/>
      <c r="J43" s="610"/>
      <c r="K43" s="610"/>
      <c r="L43" s="610"/>
      <c r="M43" s="610"/>
      <c r="N43" s="610"/>
      <c r="O43" s="610"/>
      <c r="P43" s="610"/>
      <c r="Q43" s="610"/>
      <c r="R43" s="610"/>
      <c r="S43" s="611"/>
      <c r="T43" s="363">
        <v>1</v>
      </c>
    </row>
    <row r="44" spans="2:23" ht="26.25" customHeight="1">
      <c r="B44" s="359" t="s">
        <v>408</v>
      </c>
      <c r="C44" s="609" t="s">
        <v>409</v>
      </c>
      <c r="D44" s="610"/>
      <c r="E44" s="610"/>
      <c r="F44" s="610"/>
      <c r="G44" s="610"/>
      <c r="H44" s="610"/>
      <c r="I44" s="610"/>
      <c r="J44" s="610"/>
      <c r="K44" s="610"/>
      <c r="L44" s="610"/>
      <c r="M44" s="610"/>
      <c r="N44" s="610"/>
      <c r="O44" s="610"/>
      <c r="P44" s="610"/>
      <c r="Q44" s="610"/>
      <c r="R44" s="610"/>
      <c r="S44" s="611"/>
      <c r="T44" s="363">
        <v>4</v>
      </c>
    </row>
    <row r="45" spans="2:23" ht="26.25" customHeight="1">
      <c r="B45" s="359" t="s">
        <v>410</v>
      </c>
      <c r="C45" s="609" t="s">
        <v>411</v>
      </c>
      <c r="D45" s="610"/>
      <c r="E45" s="610"/>
      <c r="F45" s="610"/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1"/>
      <c r="T45" s="363">
        <v>2</v>
      </c>
    </row>
    <row r="46" spans="2:23" ht="27.95" customHeight="1">
      <c r="B46" s="359" t="s">
        <v>412</v>
      </c>
      <c r="C46" s="609" t="s">
        <v>413</v>
      </c>
      <c r="D46" s="610"/>
      <c r="E46" s="610"/>
      <c r="F46" s="610"/>
      <c r="G46" s="610"/>
      <c r="H46" s="610"/>
      <c r="I46" s="610"/>
      <c r="J46" s="610"/>
      <c r="K46" s="610"/>
      <c r="L46" s="610"/>
      <c r="M46" s="610"/>
      <c r="N46" s="610"/>
      <c r="O46" s="610"/>
      <c r="P46" s="610"/>
      <c r="Q46" s="610"/>
      <c r="R46" s="610"/>
      <c r="S46" s="611"/>
      <c r="T46" s="363">
        <v>2</v>
      </c>
      <c r="W46" s="358" t="s">
        <v>414</v>
      </c>
    </row>
    <row r="47" spans="2:23" ht="27.95" customHeight="1">
      <c r="B47" s="359" t="s">
        <v>415</v>
      </c>
      <c r="C47" s="609" t="s">
        <v>416</v>
      </c>
      <c r="D47" s="610"/>
      <c r="E47" s="610"/>
      <c r="F47" s="610"/>
      <c r="G47" s="610"/>
      <c r="H47" s="610"/>
      <c r="I47" s="610"/>
      <c r="J47" s="610"/>
      <c r="K47" s="610"/>
      <c r="L47" s="610"/>
      <c r="M47" s="610"/>
      <c r="N47" s="610"/>
      <c r="O47" s="610"/>
      <c r="P47" s="610"/>
      <c r="Q47" s="610"/>
      <c r="R47" s="610"/>
      <c r="S47" s="365"/>
      <c r="T47" s="363">
        <v>1.5</v>
      </c>
    </row>
    <row r="48" spans="2:23" ht="29.25" customHeight="1">
      <c r="B48" s="359" t="s">
        <v>417</v>
      </c>
      <c r="C48" s="609" t="s">
        <v>418</v>
      </c>
      <c r="D48" s="610"/>
      <c r="E48" s="610"/>
      <c r="F48" s="610"/>
      <c r="G48" s="610"/>
      <c r="H48" s="610"/>
      <c r="I48" s="610"/>
      <c r="J48" s="610"/>
      <c r="K48" s="610"/>
      <c r="L48" s="610"/>
      <c r="M48" s="610"/>
      <c r="N48" s="610"/>
      <c r="O48" s="610"/>
      <c r="P48" s="610"/>
      <c r="Q48" s="610"/>
      <c r="R48" s="610"/>
      <c r="S48" s="611"/>
      <c r="T48" s="363">
        <v>2</v>
      </c>
    </row>
    <row r="49" spans="2:23" ht="24.75" customHeight="1">
      <c r="B49" s="359" t="s">
        <v>419</v>
      </c>
      <c r="C49" s="609" t="s">
        <v>420</v>
      </c>
      <c r="D49" s="610"/>
      <c r="E49" s="610"/>
      <c r="F49" s="610"/>
      <c r="G49" s="610"/>
      <c r="H49" s="610"/>
      <c r="I49" s="610"/>
      <c r="J49" s="610"/>
      <c r="K49" s="610"/>
      <c r="L49" s="610"/>
      <c r="M49" s="610"/>
      <c r="N49" s="610"/>
      <c r="O49" s="610"/>
      <c r="P49" s="610"/>
      <c r="Q49" s="610"/>
      <c r="R49" s="610"/>
      <c r="S49" s="611"/>
      <c r="T49" s="363">
        <v>1.5</v>
      </c>
      <c r="W49" s="335"/>
    </row>
    <row r="50" spans="2:23" ht="24.75" customHeight="1">
      <c r="B50" s="359" t="s">
        <v>421</v>
      </c>
      <c r="C50" s="609" t="s">
        <v>422</v>
      </c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1"/>
      <c r="T50" s="363">
        <v>1</v>
      </c>
    </row>
    <row r="51" spans="2:23" ht="15.95" customHeight="1">
      <c r="B51" s="359" t="s">
        <v>423</v>
      </c>
      <c r="C51" s="360" t="s">
        <v>424</v>
      </c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2"/>
      <c r="T51" s="363">
        <v>6</v>
      </c>
    </row>
    <row r="52" spans="2:23" ht="15.95" customHeight="1">
      <c r="B52" s="359" t="s">
        <v>425</v>
      </c>
      <c r="C52" s="360" t="s">
        <v>426</v>
      </c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2"/>
      <c r="T52" s="363">
        <v>3</v>
      </c>
      <c r="W52" s="366"/>
    </row>
    <row r="53" spans="2:23" ht="15.95" customHeight="1">
      <c r="B53" s="359" t="s">
        <v>427</v>
      </c>
      <c r="C53" s="360" t="s">
        <v>428</v>
      </c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2"/>
      <c r="T53" s="363">
        <v>1</v>
      </c>
    </row>
    <row r="54" spans="2:23" ht="27.95" customHeight="1">
      <c r="B54" s="359" t="s">
        <v>429</v>
      </c>
      <c r="C54" s="609" t="s">
        <v>430</v>
      </c>
      <c r="D54" s="610"/>
      <c r="E54" s="610"/>
      <c r="F54" s="610"/>
      <c r="G54" s="610"/>
      <c r="H54" s="610"/>
      <c r="I54" s="610"/>
      <c r="J54" s="610"/>
      <c r="K54" s="610"/>
      <c r="L54" s="610"/>
      <c r="M54" s="610"/>
      <c r="N54" s="610"/>
      <c r="O54" s="610"/>
      <c r="P54" s="610"/>
      <c r="Q54" s="610"/>
      <c r="R54" s="610"/>
      <c r="S54" s="611"/>
      <c r="T54" s="363">
        <v>1.5</v>
      </c>
    </row>
    <row r="55" spans="2:23" ht="27.75" customHeight="1">
      <c r="B55" s="359" t="s">
        <v>431</v>
      </c>
      <c r="C55" s="609" t="s">
        <v>432</v>
      </c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1"/>
      <c r="T55" s="363">
        <v>1</v>
      </c>
    </row>
    <row r="56" spans="2:23">
      <c r="B56" s="359" t="s">
        <v>433</v>
      </c>
      <c r="C56" s="609" t="s">
        <v>434</v>
      </c>
      <c r="D56" s="610"/>
      <c r="E56" s="610"/>
      <c r="F56" s="610"/>
      <c r="G56" s="610"/>
      <c r="H56" s="610"/>
      <c r="I56" s="610"/>
      <c r="J56" s="610"/>
      <c r="K56" s="610"/>
      <c r="L56" s="610"/>
      <c r="M56" s="610"/>
      <c r="N56" s="610"/>
      <c r="O56" s="610"/>
      <c r="P56" s="610"/>
      <c r="Q56" s="610"/>
      <c r="R56" s="610"/>
      <c r="S56" s="611"/>
      <c r="T56" s="363">
        <v>0.5</v>
      </c>
    </row>
    <row r="57" spans="2:23">
      <c r="B57" s="359" t="s">
        <v>435</v>
      </c>
      <c r="C57" s="360" t="s">
        <v>436</v>
      </c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2"/>
      <c r="T57" s="363">
        <v>3</v>
      </c>
    </row>
    <row r="58" spans="2:23">
      <c r="B58" s="359" t="s">
        <v>437</v>
      </c>
      <c r="C58" s="609" t="s">
        <v>438</v>
      </c>
      <c r="D58" s="610"/>
      <c r="E58" s="610"/>
      <c r="F58" s="610"/>
      <c r="G58" s="610"/>
      <c r="H58" s="610"/>
      <c r="I58" s="610"/>
      <c r="J58" s="610"/>
      <c r="K58" s="610"/>
      <c r="L58" s="610"/>
      <c r="M58" s="610"/>
      <c r="N58" s="610"/>
      <c r="O58" s="610"/>
      <c r="P58" s="610"/>
      <c r="Q58" s="610"/>
      <c r="R58" s="610"/>
      <c r="S58" s="611"/>
      <c r="T58" s="363">
        <v>1.5</v>
      </c>
    </row>
    <row r="59" spans="2:23" ht="15.95" customHeight="1">
      <c r="B59" s="359" t="s">
        <v>439</v>
      </c>
      <c r="C59" s="360" t="s">
        <v>440</v>
      </c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2"/>
      <c r="T59" s="363">
        <v>1</v>
      </c>
    </row>
    <row r="60" spans="2:23" ht="15.95" customHeight="1">
      <c r="B60" s="359" t="s">
        <v>441</v>
      </c>
      <c r="C60" s="360" t="s">
        <v>442</v>
      </c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2"/>
      <c r="T60" s="363">
        <v>1.5</v>
      </c>
    </row>
    <row r="61" spans="2:23" ht="15.95" customHeight="1">
      <c r="B61" s="359" t="s">
        <v>443</v>
      </c>
      <c r="C61" s="360" t="s">
        <v>444</v>
      </c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2"/>
      <c r="T61" s="363">
        <v>4</v>
      </c>
    </row>
    <row r="62" spans="2:23" ht="15.95" customHeight="1">
      <c r="B62" s="359" t="s">
        <v>445</v>
      </c>
      <c r="C62" s="360" t="s">
        <v>446</v>
      </c>
      <c r="D62" s="361"/>
      <c r="E62" s="361"/>
      <c r="F62" s="361"/>
      <c r="G62" s="361"/>
      <c r="H62" s="361"/>
      <c r="I62" s="361"/>
      <c r="J62" s="361"/>
      <c r="K62" s="361"/>
      <c r="L62" s="361"/>
      <c r="M62" s="361"/>
      <c r="N62" s="361"/>
      <c r="O62" s="361"/>
      <c r="P62" s="361"/>
      <c r="Q62" s="361"/>
      <c r="R62" s="361"/>
      <c r="S62" s="362"/>
      <c r="T62" s="363">
        <v>2</v>
      </c>
    </row>
    <row r="63" spans="2:23" ht="15.95" customHeight="1">
      <c r="B63" s="359" t="s">
        <v>447</v>
      </c>
      <c r="C63" s="360" t="s">
        <v>448</v>
      </c>
      <c r="D63" s="361"/>
      <c r="E63" s="361"/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2"/>
      <c r="T63" s="363">
        <v>4</v>
      </c>
    </row>
    <row r="64" spans="2:23" ht="15.95" customHeight="1">
      <c r="B64" s="359" t="s">
        <v>449</v>
      </c>
      <c r="C64" s="360" t="s">
        <v>450</v>
      </c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2"/>
      <c r="T64" s="363">
        <v>2</v>
      </c>
    </row>
    <row r="65" spans="2:23" ht="15.95" customHeight="1">
      <c r="B65" s="359" t="s">
        <v>451</v>
      </c>
      <c r="C65" s="360" t="s">
        <v>452</v>
      </c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2"/>
      <c r="T65" s="363">
        <v>2</v>
      </c>
    </row>
    <row r="66" spans="2:23" ht="15.95" customHeight="1">
      <c r="B66" s="359" t="s">
        <v>453</v>
      </c>
      <c r="C66" s="360" t="s">
        <v>454</v>
      </c>
      <c r="D66" s="361"/>
      <c r="E66" s="361"/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2"/>
      <c r="T66" s="363">
        <v>1</v>
      </c>
      <c r="W66" s="358" t="s">
        <v>455</v>
      </c>
    </row>
    <row r="67" spans="2:23" ht="15.95" customHeight="1">
      <c r="B67" s="359" t="s">
        <v>456</v>
      </c>
      <c r="C67" s="360" t="s">
        <v>457</v>
      </c>
      <c r="D67" s="361"/>
      <c r="E67" s="361"/>
      <c r="F67" s="361"/>
      <c r="G67" s="361"/>
      <c r="H67" s="361"/>
      <c r="I67" s="361"/>
      <c r="J67" s="361"/>
      <c r="K67" s="361"/>
      <c r="L67" s="361"/>
      <c r="M67" s="361"/>
      <c r="N67" s="361"/>
      <c r="O67" s="361"/>
      <c r="P67" s="361"/>
      <c r="Q67" s="361"/>
      <c r="R67" s="361"/>
      <c r="S67" s="362"/>
      <c r="T67" s="363">
        <v>2</v>
      </c>
    </row>
    <row r="68" spans="2:23" ht="15.95" customHeight="1">
      <c r="B68" s="359" t="s">
        <v>458</v>
      </c>
      <c r="C68" s="360" t="s">
        <v>459</v>
      </c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1"/>
      <c r="P68" s="361"/>
      <c r="Q68" s="361"/>
      <c r="R68" s="361"/>
      <c r="S68" s="362"/>
      <c r="T68" s="363">
        <v>1</v>
      </c>
    </row>
    <row r="69" spans="2:23" ht="15.95" customHeight="1">
      <c r="B69" s="359" t="s">
        <v>460</v>
      </c>
      <c r="C69" s="360" t="s">
        <v>461</v>
      </c>
      <c r="D69" s="361"/>
      <c r="E69" s="361"/>
      <c r="F69" s="361"/>
      <c r="G69" s="361"/>
      <c r="H69" s="361"/>
      <c r="I69" s="361"/>
      <c r="J69" s="361"/>
      <c r="K69" s="361"/>
      <c r="L69" s="361"/>
      <c r="M69" s="361"/>
      <c r="N69" s="361"/>
      <c r="O69" s="361"/>
      <c r="P69" s="361"/>
      <c r="Q69" s="361"/>
      <c r="R69" s="361"/>
      <c r="S69" s="362"/>
      <c r="T69" s="363">
        <v>4</v>
      </c>
    </row>
    <row r="70" spans="2:23" ht="15.95" customHeight="1">
      <c r="B70" s="359" t="s">
        <v>462</v>
      </c>
      <c r="C70" s="360" t="s">
        <v>463</v>
      </c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2"/>
      <c r="T70" s="363">
        <v>2</v>
      </c>
    </row>
    <row r="71" spans="2:23">
      <c r="B71" s="359" t="s">
        <v>464</v>
      </c>
      <c r="C71" s="609" t="s">
        <v>465</v>
      </c>
      <c r="D71" s="610"/>
      <c r="E71" s="610"/>
      <c r="F71" s="610"/>
      <c r="G71" s="610"/>
      <c r="H71" s="610"/>
      <c r="I71" s="610"/>
      <c r="J71" s="610"/>
      <c r="K71" s="610"/>
      <c r="L71" s="610"/>
      <c r="M71" s="610"/>
      <c r="N71" s="610"/>
      <c r="O71" s="610"/>
      <c r="P71" s="610"/>
      <c r="Q71" s="610"/>
      <c r="R71" s="610"/>
      <c r="S71" s="611"/>
      <c r="T71" s="363">
        <v>1</v>
      </c>
    </row>
    <row r="72" spans="2:23">
      <c r="B72" s="359" t="s">
        <v>466</v>
      </c>
      <c r="C72" s="609" t="s">
        <v>467</v>
      </c>
      <c r="D72" s="610"/>
      <c r="E72" s="610"/>
      <c r="F72" s="610"/>
      <c r="G72" s="610"/>
      <c r="H72" s="610"/>
      <c r="I72" s="610"/>
      <c r="J72" s="610"/>
      <c r="K72" s="610"/>
      <c r="L72" s="610"/>
      <c r="M72" s="610"/>
      <c r="N72" s="610"/>
      <c r="O72" s="610"/>
      <c r="P72" s="610"/>
      <c r="Q72" s="610"/>
      <c r="R72" s="610"/>
      <c r="S72" s="611"/>
      <c r="T72" s="363">
        <v>1</v>
      </c>
    </row>
    <row r="73" spans="2:23" ht="15.95" customHeight="1">
      <c r="B73" s="359" t="s">
        <v>468</v>
      </c>
      <c r="C73" s="367" t="s">
        <v>469</v>
      </c>
      <c r="D73" s="368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2"/>
      <c r="T73" s="363">
        <v>15</v>
      </c>
    </row>
    <row r="74" spans="2:23" ht="18.75">
      <c r="B74" s="359" t="s">
        <v>470</v>
      </c>
      <c r="C74" s="615" t="s">
        <v>471</v>
      </c>
      <c r="D74" s="616"/>
      <c r="E74" s="616"/>
      <c r="F74" s="616"/>
      <c r="G74" s="616"/>
      <c r="H74" s="616"/>
      <c r="I74" s="616"/>
      <c r="J74" s="616"/>
      <c r="K74" s="616"/>
      <c r="L74" s="616"/>
      <c r="M74" s="616"/>
      <c r="N74" s="616"/>
      <c r="O74" s="616"/>
      <c r="P74" s="616"/>
      <c r="Q74" s="616"/>
      <c r="R74" s="616"/>
      <c r="S74" s="617"/>
      <c r="T74" s="363">
        <v>10</v>
      </c>
      <c r="W74" s="358" t="s">
        <v>472</v>
      </c>
    </row>
    <row r="75" spans="2:23" ht="27.95" customHeight="1">
      <c r="B75" s="359" t="s">
        <v>473</v>
      </c>
      <c r="C75" s="615" t="s">
        <v>474</v>
      </c>
      <c r="D75" s="616"/>
      <c r="E75" s="616"/>
      <c r="F75" s="616"/>
      <c r="G75" s="616"/>
      <c r="H75" s="616"/>
      <c r="I75" s="616"/>
      <c r="J75" s="616"/>
      <c r="K75" s="616"/>
      <c r="L75" s="616"/>
      <c r="M75" s="616"/>
      <c r="N75" s="616"/>
      <c r="O75" s="616"/>
      <c r="P75" s="616"/>
      <c r="Q75" s="616"/>
      <c r="R75" s="616"/>
      <c r="S75" s="617"/>
      <c r="T75" s="363">
        <v>5</v>
      </c>
    </row>
    <row r="76" spans="2:23">
      <c r="B76" s="333" t="s">
        <v>475</v>
      </c>
      <c r="C76" s="618" t="s">
        <v>476</v>
      </c>
      <c r="D76" s="619"/>
      <c r="E76" s="619"/>
      <c r="F76" s="619"/>
      <c r="G76" s="619"/>
      <c r="H76" s="619"/>
      <c r="I76" s="619"/>
      <c r="J76" s="619"/>
      <c r="K76" s="619"/>
      <c r="L76" s="619"/>
      <c r="M76" s="619"/>
      <c r="N76" s="619"/>
      <c r="O76" s="619"/>
      <c r="P76" s="619"/>
      <c r="Q76" s="619"/>
      <c r="R76" s="619"/>
      <c r="S76" s="620"/>
      <c r="T76" s="334">
        <v>0.17</v>
      </c>
    </row>
    <row r="77" spans="2:23" ht="15.95" customHeight="1">
      <c r="B77" s="333" t="s">
        <v>477</v>
      </c>
      <c r="C77" s="369" t="s">
        <v>478</v>
      </c>
      <c r="D77" s="370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30"/>
      <c r="T77" s="334">
        <v>0.08</v>
      </c>
    </row>
    <row r="78" spans="2:23" ht="15.95" customHeight="1">
      <c r="B78" s="333" t="s">
        <v>479</v>
      </c>
      <c r="C78" s="369" t="s">
        <v>480</v>
      </c>
      <c r="D78" s="370"/>
      <c r="E78" s="329"/>
      <c r="F78" s="329"/>
      <c r="G78" s="329"/>
      <c r="H78" s="329"/>
      <c r="I78" s="329"/>
      <c r="J78" s="329"/>
      <c r="K78" s="329"/>
      <c r="L78" s="329"/>
      <c r="M78" s="329"/>
      <c r="N78" s="329"/>
      <c r="O78" s="329"/>
      <c r="P78" s="329"/>
      <c r="Q78" s="329"/>
      <c r="R78" s="329"/>
      <c r="S78" s="330"/>
      <c r="T78" s="334">
        <v>0.08</v>
      </c>
    </row>
    <row r="79" spans="2:23" ht="15.95" customHeight="1">
      <c r="B79" s="333" t="s">
        <v>481</v>
      </c>
      <c r="C79" s="369" t="s">
        <v>482</v>
      </c>
      <c r="D79" s="370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30"/>
      <c r="T79" s="334">
        <v>1</v>
      </c>
    </row>
    <row r="80" spans="2:23" ht="15.95" customHeight="1">
      <c r="B80" s="333" t="s">
        <v>483</v>
      </c>
      <c r="C80" s="369" t="s">
        <v>484</v>
      </c>
      <c r="D80" s="370"/>
      <c r="E80" s="329"/>
      <c r="F80" s="329"/>
      <c r="G80" s="329"/>
      <c r="H80" s="329"/>
      <c r="I80" s="329"/>
      <c r="J80" s="329"/>
      <c r="K80" s="329"/>
      <c r="L80" s="329"/>
      <c r="M80" s="329"/>
      <c r="N80" s="329"/>
      <c r="O80" s="329"/>
      <c r="P80" s="329"/>
      <c r="Q80" s="329"/>
      <c r="R80" s="329"/>
      <c r="S80" s="330"/>
      <c r="T80" s="334">
        <v>0.75</v>
      </c>
      <c r="W80" s="371" t="s">
        <v>485</v>
      </c>
    </row>
    <row r="81" spans="2:20" ht="15.95" customHeight="1">
      <c r="B81" s="333" t="s">
        <v>486</v>
      </c>
      <c r="C81" s="369" t="s">
        <v>487</v>
      </c>
      <c r="D81" s="370"/>
      <c r="E81" s="329"/>
      <c r="F81" s="329"/>
      <c r="G81" s="329"/>
      <c r="H81" s="329"/>
      <c r="I81" s="329"/>
      <c r="J81" s="329"/>
      <c r="K81" s="329"/>
      <c r="L81" s="329"/>
      <c r="M81" s="329"/>
      <c r="N81" s="329"/>
      <c r="O81" s="329"/>
      <c r="P81" s="329"/>
      <c r="Q81" s="329"/>
      <c r="R81" s="329"/>
      <c r="S81" s="330"/>
      <c r="T81" s="334">
        <v>1</v>
      </c>
    </row>
    <row r="82" spans="2:20" ht="15.95" customHeight="1">
      <c r="B82" s="333" t="s">
        <v>488</v>
      </c>
      <c r="C82" s="369" t="s">
        <v>489</v>
      </c>
      <c r="D82" s="370"/>
      <c r="E82" s="329"/>
      <c r="F82" s="329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30"/>
      <c r="T82" s="334">
        <v>0.75</v>
      </c>
    </row>
    <row r="83" spans="2:20" ht="15.95" customHeight="1">
      <c r="B83" s="333" t="s">
        <v>490</v>
      </c>
      <c r="C83" s="369" t="s">
        <v>491</v>
      </c>
      <c r="D83" s="370"/>
      <c r="E83" s="329"/>
      <c r="F83" s="329"/>
      <c r="G83" s="329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29"/>
      <c r="S83" s="330"/>
      <c r="T83" s="334">
        <v>0.04</v>
      </c>
    </row>
    <row r="84" spans="2:20" ht="15.95" customHeight="1">
      <c r="B84" s="333" t="s">
        <v>492</v>
      </c>
      <c r="C84" s="369" t="s">
        <v>493</v>
      </c>
      <c r="D84" s="370"/>
      <c r="E84" s="329"/>
      <c r="F84" s="329"/>
      <c r="G84" s="329"/>
      <c r="H84" s="329"/>
      <c r="I84" s="329"/>
      <c r="J84" s="329"/>
      <c r="K84" s="329"/>
      <c r="L84" s="329"/>
      <c r="M84" s="329"/>
      <c r="N84" s="329"/>
      <c r="O84" s="329"/>
      <c r="P84" s="329"/>
      <c r="Q84" s="329"/>
      <c r="R84" s="329"/>
      <c r="S84" s="330"/>
      <c r="T84" s="334">
        <v>0.04</v>
      </c>
    </row>
    <row r="85" spans="2:20">
      <c r="B85" s="318"/>
      <c r="C85" s="318"/>
      <c r="D85" s="318"/>
      <c r="E85" s="318"/>
      <c r="F85" s="318"/>
      <c r="G85" s="318"/>
      <c r="H85" s="318"/>
      <c r="I85" s="318"/>
      <c r="J85" s="318"/>
      <c r="K85" s="318"/>
      <c r="L85" s="318"/>
      <c r="M85" s="318"/>
      <c r="N85" s="318"/>
      <c r="O85" s="318"/>
      <c r="P85" s="318"/>
      <c r="Q85" s="318"/>
      <c r="R85" s="318"/>
      <c r="S85" s="318"/>
      <c r="T85" s="319"/>
    </row>
  </sheetData>
  <mergeCells count="28">
    <mergeCell ref="C72:S72"/>
    <mergeCell ref="C74:S74"/>
    <mergeCell ref="C75:S75"/>
    <mergeCell ref="C76:S76"/>
    <mergeCell ref="C50:S50"/>
    <mergeCell ref="C54:S54"/>
    <mergeCell ref="C55:S55"/>
    <mergeCell ref="C56:S56"/>
    <mergeCell ref="C58:S58"/>
    <mergeCell ref="C71:S71"/>
    <mergeCell ref="C49:S49"/>
    <mergeCell ref="C27:S27"/>
    <mergeCell ref="C34:S34"/>
    <mergeCell ref="C40:S40"/>
    <mergeCell ref="C41:S41"/>
    <mergeCell ref="C42:S42"/>
    <mergeCell ref="C43:S43"/>
    <mergeCell ref="C44:S44"/>
    <mergeCell ref="C45:S45"/>
    <mergeCell ref="C46:S46"/>
    <mergeCell ref="C47:R47"/>
    <mergeCell ref="C48:S48"/>
    <mergeCell ref="C20:S20"/>
    <mergeCell ref="B6:T6"/>
    <mergeCell ref="B7:T7"/>
    <mergeCell ref="C9:S9"/>
    <mergeCell ref="C11:S11"/>
    <mergeCell ref="C12:S12"/>
  </mergeCells>
  <dataValidations count="1">
    <dataValidation type="list" allowBlank="1" showInputMessage="1" showErrorMessage="1" sqref="V10" xr:uid="{00000000-0002-0000-0A00-000000000000}">
      <formula1>jabatan</formula1>
    </dataValidation>
  </dataValidations>
  <pageMargins left="0.77" right="0.33" top="0.47" bottom="0.54" header="0.31496062992125984" footer="0.31496062992125984"/>
  <pageSetup paperSize="256" scale="85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AA87"/>
  <sheetViews>
    <sheetView zoomScale="90" zoomScaleNormal="90" workbookViewId="0">
      <selection sqref="A1:K1"/>
    </sheetView>
  </sheetViews>
  <sheetFormatPr defaultColWidth="12.625" defaultRowHeight="15" customHeight="1"/>
  <cols>
    <col min="1" max="1" width="4.75" style="375" customWidth="1"/>
    <col min="2" max="2" width="17.625" style="377" customWidth="1"/>
    <col min="3" max="3" width="2.125" style="377" customWidth="1"/>
    <col min="4" max="5" width="21.625" style="377" customWidth="1"/>
    <col min="6" max="6" width="17.25" style="377" customWidth="1"/>
    <col min="7" max="7" width="2.125" style="377" customWidth="1"/>
    <col min="8" max="8" width="24.625" style="377" customWidth="1"/>
    <col min="9" max="10" width="5.625" style="377" customWidth="1"/>
    <col min="11" max="11" width="6.625" style="377" customWidth="1"/>
    <col min="12" max="27" width="7.625" style="376" customWidth="1"/>
    <col min="28" max="16384" width="12.625" style="376"/>
  </cols>
  <sheetData>
    <row r="1" spans="1:14" ht="15" customHeight="1">
      <c r="A1" s="549" t="s">
        <v>495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</row>
    <row r="2" spans="1:14" ht="15" customHeight="1">
      <c r="A2" s="550" t="s">
        <v>496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</row>
    <row r="3" spans="1:14" ht="15" customHeight="1">
      <c r="B3" s="375"/>
    </row>
    <row r="4" spans="1:14" ht="15" customHeight="1">
      <c r="B4" s="375"/>
      <c r="H4" s="623" t="s">
        <v>70</v>
      </c>
      <c r="I4" s="623"/>
      <c r="J4" s="623"/>
      <c r="K4" s="378"/>
      <c r="L4" s="76"/>
      <c r="M4" s="76"/>
    </row>
    <row r="5" spans="1:14" ht="15" customHeight="1">
      <c r="A5" s="378" t="s">
        <v>1</v>
      </c>
      <c r="C5" s="378" t="s">
        <v>5</v>
      </c>
      <c r="D5" s="379" t="str">
        <f>'DATA 1'!E11</f>
        <v>Madrasah Tsanawiyah Negeri 4 Sleman</v>
      </c>
      <c r="E5" s="379"/>
      <c r="F5" s="379"/>
      <c r="G5" s="379"/>
      <c r="H5" s="378" t="str">
        <f>'DATA PNS'!E4</f>
        <v>01 Juli s/d 31 Desember 2021</v>
      </c>
      <c r="I5" s="378"/>
      <c r="J5" s="378"/>
      <c r="K5" s="378"/>
      <c r="L5" s="76"/>
      <c r="M5" s="76"/>
    </row>
    <row r="6" spans="1:14" ht="15" customHeight="1">
      <c r="B6" s="378"/>
      <c r="C6" s="378"/>
      <c r="D6" s="380"/>
      <c r="E6" s="380"/>
      <c r="F6" s="380"/>
      <c r="G6" s="380"/>
      <c r="H6" s="380"/>
      <c r="I6" s="378"/>
      <c r="J6" s="378"/>
      <c r="K6" s="378"/>
      <c r="L6" s="76"/>
      <c r="M6" s="76"/>
      <c r="N6" s="76"/>
    </row>
    <row r="7" spans="1:14" ht="15" customHeight="1">
      <c r="A7" s="624" t="s">
        <v>2</v>
      </c>
      <c r="B7" s="624"/>
      <c r="C7" s="624"/>
      <c r="D7" s="624"/>
      <c r="E7" s="624"/>
      <c r="F7" s="624" t="s">
        <v>3</v>
      </c>
      <c r="G7" s="624"/>
      <c r="H7" s="624"/>
      <c r="I7" s="624"/>
      <c r="J7" s="624"/>
      <c r="K7" s="624"/>
    </row>
    <row r="8" spans="1:14" ht="15" customHeight="1">
      <c r="A8" s="642" t="s">
        <v>4</v>
      </c>
      <c r="B8" s="643"/>
      <c r="C8" s="382" t="s">
        <v>5</v>
      </c>
      <c r="D8" s="381" t="str">
        <f>'RENCANA SKP'!D8</f>
        <v>Dra. ISTOYO BAMBANG IRIANTO, M.M.</v>
      </c>
      <c r="E8" s="381"/>
      <c r="F8" s="383" t="s">
        <v>4</v>
      </c>
      <c r="G8" s="382" t="s">
        <v>5</v>
      </c>
      <c r="H8" s="381" t="str">
        <f>'RENCANA SKP'!J8</f>
        <v>H. SIDIK PRAMONO, S.Ag, M.Si.</v>
      </c>
      <c r="I8" s="381"/>
      <c r="J8" s="381"/>
      <c r="K8" s="382"/>
    </row>
    <row r="9" spans="1:14" ht="15" customHeight="1">
      <c r="A9" s="644" t="s">
        <v>6</v>
      </c>
      <c r="B9" s="645"/>
      <c r="C9" s="385" t="s">
        <v>5</v>
      </c>
      <c r="D9" s="381" t="str">
        <f>'RENCANA SKP'!D9</f>
        <v>19621117 199403 1 004</v>
      </c>
      <c r="E9" s="384"/>
      <c r="F9" s="386" t="s">
        <v>6</v>
      </c>
      <c r="G9" s="385" t="s">
        <v>5</v>
      </c>
      <c r="H9" s="381" t="str">
        <f>'RENCANA SKP'!J9</f>
        <v>19700303 199703 1 004</v>
      </c>
      <c r="I9" s="384"/>
      <c r="J9" s="384"/>
      <c r="K9" s="385"/>
    </row>
    <row r="10" spans="1:14" ht="15" customHeight="1">
      <c r="A10" s="644" t="s">
        <v>7</v>
      </c>
      <c r="B10" s="645"/>
      <c r="C10" s="385" t="s">
        <v>5</v>
      </c>
      <c r="D10" s="381" t="str">
        <f>'RENCANA SKP'!D10</f>
        <v>Pembina / IV a</v>
      </c>
      <c r="E10" s="384"/>
      <c r="F10" s="386" t="s">
        <v>7</v>
      </c>
      <c r="G10" s="385" t="s">
        <v>5</v>
      </c>
      <c r="H10" s="381" t="str">
        <f>'RENCANA SKP'!J10</f>
        <v>Pembina / IV a</v>
      </c>
      <c r="I10" s="384"/>
      <c r="J10" s="384"/>
      <c r="K10" s="385"/>
    </row>
    <row r="11" spans="1:14" ht="15" customHeight="1">
      <c r="A11" s="644" t="s">
        <v>8</v>
      </c>
      <c r="B11" s="645"/>
      <c r="C11" s="385" t="s">
        <v>5</v>
      </c>
      <c r="D11" s="381" t="str">
        <f>'RENCANA SKP'!D11</f>
        <v>Kepala Madrasah Tsanawiyah Negeri 4 Sleman</v>
      </c>
      <c r="E11" s="384"/>
      <c r="F11" s="386" t="s">
        <v>8</v>
      </c>
      <c r="G11" s="385" t="s">
        <v>5</v>
      </c>
      <c r="H11" s="381" t="str">
        <f>'RENCANA SKP'!J11</f>
        <v>Kepala Kantor Kementerian Agama Kab. Sleman</v>
      </c>
      <c r="I11" s="387"/>
      <c r="J11" s="387"/>
      <c r="K11" s="385"/>
    </row>
    <row r="12" spans="1:14" ht="15" customHeight="1">
      <c r="A12" s="644" t="s">
        <v>9</v>
      </c>
      <c r="B12" s="645"/>
      <c r="C12" s="385" t="s">
        <v>5</v>
      </c>
      <c r="D12" s="381" t="str">
        <f>'RENCANA SKP'!D12</f>
        <v>Madrasah Tsanawiyah Negeri 4 Sleman</v>
      </c>
      <c r="E12" s="384"/>
      <c r="F12" s="386" t="s">
        <v>9</v>
      </c>
      <c r="G12" s="385" t="s">
        <v>5</v>
      </c>
      <c r="H12" s="381" t="str">
        <f>'RENCANA SKP'!J12</f>
        <v>Kantor Kementerian Agama Kab. Sleman</v>
      </c>
      <c r="I12" s="387"/>
      <c r="J12" s="387"/>
      <c r="K12" s="385"/>
    </row>
    <row r="13" spans="1:14" s="389" customFormat="1" ht="24" customHeight="1">
      <c r="A13" s="388" t="s">
        <v>10</v>
      </c>
      <c r="B13" s="625" t="s">
        <v>11</v>
      </c>
      <c r="C13" s="591"/>
      <c r="D13" s="592"/>
      <c r="E13" s="625" t="s">
        <v>497</v>
      </c>
      <c r="F13" s="626"/>
      <c r="G13" s="627"/>
      <c r="H13" s="388" t="s">
        <v>498</v>
      </c>
      <c r="I13" s="625" t="s">
        <v>499</v>
      </c>
      <c r="J13" s="591"/>
      <c r="K13" s="592"/>
    </row>
    <row r="14" spans="1:14" ht="15" customHeight="1">
      <c r="A14" s="390" t="s">
        <v>14</v>
      </c>
      <c r="B14" s="631" t="s">
        <v>15</v>
      </c>
      <c r="C14" s="594"/>
      <c r="D14" s="595"/>
      <c r="E14" s="632" t="s">
        <v>16</v>
      </c>
      <c r="F14" s="633"/>
      <c r="G14" s="634"/>
      <c r="H14" s="391" t="s">
        <v>17</v>
      </c>
      <c r="I14" s="748" t="s">
        <v>500</v>
      </c>
      <c r="J14" s="657"/>
      <c r="K14" s="658"/>
    </row>
    <row r="15" spans="1:14" ht="15" customHeight="1">
      <c r="A15" s="596" t="s">
        <v>18</v>
      </c>
      <c r="B15" s="635"/>
      <c r="C15" s="392"/>
      <c r="D15" s="392"/>
      <c r="E15" s="392"/>
      <c r="F15" s="392"/>
      <c r="G15" s="392"/>
      <c r="H15" s="392"/>
      <c r="I15" s="749" t="s">
        <v>224</v>
      </c>
      <c r="J15" s="749" t="s">
        <v>520</v>
      </c>
      <c r="K15" s="749" t="s">
        <v>521</v>
      </c>
    </row>
    <row r="16" spans="1:14" ht="63.75" customHeight="1">
      <c r="A16" s="411">
        <v>1</v>
      </c>
      <c r="B16" s="628" t="str">
        <f>IF('RENCANA SKP'!E16="","",'RENCANA SKP'!E16)</f>
        <v>Persentase siswa di Madrasah yang memperoleh pendidikan agama yang bermuatan moderasi beragama</v>
      </c>
      <c r="C16" s="629"/>
      <c r="D16" s="630"/>
      <c r="E16" s="628" t="s">
        <v>337</v>
      </c>
      <c r="F16" s="629"/>
      <c r="G16" s="630"/>
      <c r="H16" s="742" t="s">
        <v>504</v>
      </c>
      <c r="I16" s="750">
        <v>29.75</v>
      </c>
      <c r="J16" s="751">
        <v>1</v>
      </c>
      <c r="K16" s="745">
        <f>IF(I16="-","0",IF(I16="","",I16*J16))</f>
        <v>29.75</v>
      </c>
    </row>
    <row r="17" spans="1:11" ht="36" customHeight="1">
      <c r="A17" s="411">
        <v>2</v>
      </c>
      <c r="B17" s="628" t="str">
        <f>IF('RENCANA SKP'!E17="","",'RENCANA SKP'!E17)</f>
        <v>Persentase guru di madrasah yang dibina dalam moderasi beragama</v>
      </c>
      <c r="C17" s="629"/>
      <c r="D17" s="630"/>
      <c r="E17" s="628"/>
      <c r="F17" s="629"/>
      <c r="G17" s="630"/>
      <c r="H17" s="412"/>
      <c r="I17" s="750"/>
      <c r="J17" s="751"/>
      <c r="K17" s="745" t="str">
        <f t="shared" ref="K17:K69" si="0">IF(I17="-","0",IF(I17="","",I17*J17))</f>
        <v/>
      </c>
    </row>
    <row r="18" spans="1:11" ht="45.75" customHeight="1">
      <c r="A18" s="411">
        <v>3</v>
      </c>
      <c r="B18" s="628" t="str">
        <f>IF('RENCANA SKP'!E18="","",'RENCANA SKP'!E18)</f>
        <v>Jumlah kegiatan ekstrakurikuler keagamaan di madrasah yang bermuatan moderasi beragama</v>
      </c>
      <c r="C18" s="629"/>
      <c r="D18" s="630"/>
      <c r="E18" s="628"/>
      <c r="F18" s="629"/>
      <c r="G18" s="630"/>
      <c r="H18" s="412"/>
      <c r="I18" s="750"/>
      <c r="J18" s="751"/>
      <c r="K18" s="745" t="str">
        <f t="shared" si="0"/>
        <v/>
      </c>
    </row>
    <row r="19" spans="1:11" ht="45.75" customHeight="1">
      <c r="A19" s="411">
        <v>4</v>
      </c>
      <c r="B19" s="628" t="str">
        <f>IF('RENCANA SKP'!E19="","",'RENCANA SKP'!E19)</f>
        <v>Persentase madrasah yang menerapkan metode pembelajaran inovatif dalam kurikulum</v>
      </c>
      <c r="C19" s="629"/>
      <c r="D19" s="630"/>
      <c r="E19" s="628"/>
      <c r="F19" s="629"/>
      <c r="G19" s="630"/>
      <c r="H19" s="412"/>
      <c r="I19" s="750"/>
      <c r="J19" s="751"/>
      <c r="K19" s="745" t="str">
        <f t="shared" si="0"/>
        <v/>
      </c>
    </row>
    <row r="20" spans="1:11" ht="45.75" customHeight="1">
      <c r="A20" s="411">
        <v>5</v>
      </c>
      <c r="B20" s="628" t="str">
        <f>IF('RENCANA SKP'!E20="","",'RENCANA SKP'!E20)</f>
        <v>Persentase guru di madrasah yang dinilai kinerjanya sebagai dasar penetapan tunjangan</v>
      </c>
      <c r="C20" s="629"/>
      <c r="D20" s="630"/>
      <c r="E20" s="628"/>
      <c r="F20" s="629"/>
      <c r="G20" s="630"/>
      <c r="H20" s="412"/>
      <c r="I20" s="750"/>
      <c r="J20" s="751"/>
      <c r="K20" s="745" t="str">
        <f t="shared" si="0"/>
        <v/>
      </c>
    </row>
    <row r="21" spans="1:11" ht="45.75" customHeight="1">
      <c r="A21" s="411">
        <v>6</v>
      </c>
      <c r="B21" s="628" t="str">
        <f>IF('RENCANA SKP'!E21="","",'RENCANA SKP'!E21)</f>
        <v>Jumlah penghargaan bagi guru dan tenaga kependidikan pada madrasah/sekolah keagamaan</v>
      </c>
      <c r="C21" s="629"/>
      <c r="D21" s="630"/>
      <c r="E21" s="628"/>
      <c r="F21" s="629"/>
      <c r="G21" s="630"/>
      <c r="H21" s="412"/>
      <c r="I21" s="750"/>
      <c r="J21" s="751"/>
      <c r="K21" s="745" t="str">
        <f t="shared" si="0"/>
        <v/>
      </c>
    </row>
    <row r="22" spans="1:11" ht="45.75" customHeight="1">
      <c r="A22" s="411">
        <v>7</v>
      </c>
      <c r="B22" s="628" t="str">
        <f>IF('RENCANA SKP'!E22="","",'RENCANA SKP'!E22)</f>
        <v>Jumlah penyelenggaraan asesmen kompetensi siswa di madrasah / sekolah keagamaan</v>
      </c>
      <c r="C22" s="629"/>
      <c r="D22" s="630"/>
      <c r="E22" s="628"/>
      <c r="F22" s="629"/>
      <c r="G22" s="630"/>
      <c r="H22" s="412"/>
      <c r="I22" s="750"/>
      <c r="J22" s="751"/>
      <c r="K22" s="745" t="str">
        <f t="shared" si="0"/>
        <v/>
      </c>
    </row>
    <row r="23" spans="1:11" ht="45.75" customHeight="1">
      <c r="A23" s="411">
        <v>8</v>
      </c>
      <c r="B23" s="628" t="str">
        <f>IF('RENCANA SKP'!E23="","",'RENCANA SKP'!E23)</f>
        <v>Persentase siswa madrasah yang mengikuti asesmen kompetensi</v>
      </c>
      <c r="C23" s="629"/>
      <c r="D23" s="630"/>
      <c r="E23" s="628"/>
      <c r="F23" s="629"/>
      <c r="G23" s="630"/>
      <c r="H23" s="412"/>
      <c r="I23" s="750"/>
      <c r="J23" s="751"/>
      <c r="K23" s="745" t="str">
        <f t="shared" si="0"/>
        <v/>
      </c>
    </row>
    <row r="24" spans="1:11" ht="45.75" customHeight="1">
      <c r="A24" s="411">
        <v>9</v>
      </c>
      <c r="B24" s="628" t="str">
        <f>IF('RENCANA SKP'!E24="","",'RENCANA SKP'!E24)</f>
        <v>Persentase madrasah yang menerapkan TIK untuk e-pembelajaran</v>
      </c>
      <c r="C24" s="629"/>
      <c r="D24" s="630"/>
      <c r="E24" s="628"/>
      <c r="F24" s="629"/>
      <c r="G24" s="630"/>
      <c r="H24" s="412"/>
      <c r="I24" s="750"/>
      <c r="J24" s="751"/>
      <c r="K24" s="745" t="str">
        <f t="shared" si="0"/>
        <v/>
      </c>
    </row>
    <row r="25" spans="1:11" ht="45.75" customHeight="1">
      <c r="A25" s="411">
        <v>10</v>
      </c>
      <c r="B25" s="628" t="str">
        <f>IF('RENCANA SKP'!E25="","",'RENCANA SKP'!E25)</f>
        <v>Persentase mata pelajaran di madrasah yang menggunakan bahan belajar berbasis TIK untuk e-pembelajaran</v>
      </c>
      <c r="C25" s="629"/>
      <c r="D25" s="630"/>
      <c r="E25" s="628"/>
      <c r="F25" s="629"/>
      <c r="G25" s="630"/>
      <c r="H25" s="412"/>
      <c r="I25" s="750"/>
      <c r="J25" s="751"/>
      <c r="K25" s="745" t="str">
        <f t="shared" si="0"/>
        <v/>
      </c>
    </row>
    <row r="26" spans="1:11" ht="45.75" customHeight="1">
      <c r="A26" s="411">
        <v>11</v>
      </c>
      <c r="B26" s="628" t="str">
        <f>IF('RENCANA SKP'!E26="","",'RENCANA SKP'!E26)</f>
        <v>Persentase MTs/ Wustha/ SMPTK/ Madyama Widya Pasraman yang memenuhi SPM Sarana Prasarana</v>
      </c>
      <c r="C26" s="629"/>
      <c r="D26" s="630"/>
      <c r="E26" s="628"/>
      <c r="F26" s="629"/>
      <c r="G26" s="630"/>
      <c r="H26" s="412"/>
      <c r="I26" s="750"/>
      <c r="J26" s="751"/>
      <c r="K26" s="745" t="str">
        <f t="shared" si="0"/>
        <v/>
      </c>
    </row>
    <row r="27" spans="1:11" ht="45.75" customHeight="1">
      <c r="A27" s="411">
        <v>12</v>
      </c>
      <c r="B27" s="628" t="str">
        <f>IF('RENCANA SKP'!E27="","",'RENCANA SKP'!E27)</f>
        <v>Jumlah siswa penerima BOS pada Madrasah</v>
      </c>
      <c r="C27" s="629"/>
      <c r="D27" s="630"/>
      <c r="E27" s="628"/>
      <c r="F27" s="629"/>
      <c r="G27" s="630"/>
      <c r="H27" s="412"/>
      <c r="I27" s="750"/>
      <c r="J27" s="751"/>
      <c r="K27" s="745" t="str">
        <f t="shared" si="0"/>
        <v/>
      </c>
    </row>
    <row r="28" spans="1:11" ht="45.75" customHeight="1">
      <c r="A28" s="411">
        <v>13</v>
      </c>
      <c r="B28" s="628" t="str">
        <f>IF('RENCANA SKP'!E28="","",'RENCANA SKP'!E28)</f>
        <v xml:space="preserve">Persentase siswa madrasah penerima PIP </v>
      </c>
      <c r="C28" s="629"/>
      <c r="D28" s="630"/>
      <c r="E28" s="628"/>
      <c r="F28" s="629"/>
      <c r="G28" s="630"/>
      <c r="H28" s="412"/>
      <c r="I28" s="750"/>
      <c r="J28" s="751"/>
      <c r="K28" s="745" t="str">
        <f t="shared" si="0"/>
        <v/>
      </c>
    </row>
    <row r="29" spans="1:11" ht="45.75" customHeight="1">
      <c r="A29" s="411">
        <v>14</v>
      </c>
      <c r="B29" s="628" t="str">
        <f>IF('RENCANA SKP'!E29="","",'RENCANA SKP'!E29)</f>
        <v>Persentase guru madrasah dan ustadz pendidikan diniyah/ muadalah yang lulus sertifikasi</v>
      </c>
      <c r="C29" s="629"/>
      <c r="D29" s="630"/>
      <c r="E29" s="628"/>
      <c r="F29" s="629"/>
      <c r="G29" s="630"/>
      <c r="H29" s="412"/>
      <c r="I29" s="750"/>
      <c r="J29" s="751"/>
      <c r="K29" s="745" t="str">
        <f t="shared" si="0"/>
        <v/>
      </c>
    </row>
    <row r="30" spans="1:11" ht="45.75" customHeight="1">
      <c r="A30" s="411">
        <v>15</v>
      </c>
      <c r="B30" s="628" t="str">
        <f>IF('RENCANA SKP'!E30="","",'RENCANA SKP'!E30)</f>
        <v>Persentase tenaga kependidikan madrasah dan pendidikan diniyah/ muadalah yang memperoleh peningkatan kompetensi</v>
      </c>
      <c r="C30" s="629"/>
      <c r="D30" s="630"/>
      <c r="E30" s="628"/>
      <c r="F30" s="629"/>
      <c r="G30" s="630"/>
      <c r="H30" s="412"/>
      <c r="I30" s="750"/>
      <c r="J30" s="751"/>
      <c r="K30" s="745" t="str">
        <f t="shared" si="0"/>
        <v/>
      </c>
    </row>
    <row r="31" spans="1:11" ht="45.75" customHeight="1">
      <c r="A31" s="411">
        <v>16</v>
      </c>
      <c r="B31" s="628" t="str">
        <f>IF('RENCANA SKP'!E31="","",'RENCANA SKP'!E31)</f>
        <v>Persentase kepala madrasah dan pendidikan diniyah/ muadalah yang memperoleh peningkatan kompetensi</v>
      </c>
      <c r="C31" s="629"/>
      <c r="D31" s="630"/>
      <c r="E31" s="628"/>
      <c r="F31" s="629"/>
      <c r="G31" s="630"/>
      <c r="H31" s="412"/>
      <c r="I31" s="750"/>
      <c r="J31" s="751"/>
      <c r="K31" s="745" t="str">
        <f t="shared" si="0"/>
        <v/>
      </c>
    </row>
    <row r="32" spans="1:11" ht="45.75" customHeight="1">
      <c r="A32" s="411">
        <v>17</v>
      </c>
      <c r="B32" s="628" t="str">
        <f>IF('RENCANA SKP'!E32="","",'RENCANA SKP'!E32)</f>
        <v>Persentase guru madrasah yang mengikuti PPG</v>
      </c>
      <c r="C32" s="629"/>
      <c r="D32" s="630"/>
      <c r="E32" s="628"/>
      <c r="F32" s="629"/>
      <c r="G32" s="630"/>
      <c r="H32" s="412"/>
      <c r="I32" s="750"/>
      <c r="J32" s="751"/>
      <c r="K32" s="745" t="str">
        <f t="shared" si="0"/>
        <v/>
      </c>
    </row>
    <row r="33" spans="1:11" ht="45.75" customHeight="1">
      <c r="A33" s="411">
        <v>18</v>
      </c>
      <c r="B33" s="628" t="str">
        <f>IF('RENCANA SKP'!E33="","",'RENCANA SKP'!E33)</f>
        <v>Persentase madrasah yang menerapkan budaya mutu</v>
      </c>
      <c r="C33" s="629"/>
      <c r="D33" s="630"/>
      <c r="E33" s="628"/>
      <c r="F33" s="629"/>
      <c r="G33" s="630"/>
      <c r="H33" s="412"/>
      <c r="I33" s="750"/>
      <c r="J33" s="751"/>
      <c r="K33" s="745" t="str">
        <f t="shared" si="0"/>
        <v/>
      </c>
    </row>
    <row r="34" spans="1:11" ht="45.75" customHeight="1">
      <c r="A34" s="411">
        <v>19</v>
      </c>
      <c r="B34" s="628" t="str">
        <f>IF('RENCANA SKP'!E34="","",'RENCANA SKP'!E34)</f>
        <v>Persentase siswa madrasah yang mengikuti kompetisi nasional maupun internasional</v>
      </c>
      <c r="C34" s="629"/>
      <c r="D34" s="630"/>
      <c r="E34" s="628"/>
      <c r="F34" s="629"/>
      <c r="G34" s="630"/>
      <c r="H34" s="412"/>
      <c r="I34" s="750"/>
      <c r="J34" s="751"/>
      <c r="K34" s="745" t="str">
        <f t="shared" si="0"/>
        <v/>
      </c>
    </row>
    <row r="35" spans="1:11" ht="45.75" customHeight="1">
      <c r="A35" s="411">
        <v>20</v>
      </c>
      <c r="B35" s="628" t="str">
        <f>IF('RENCANA SKP'!E35="","",'RENCANA SKP'!E35)</f>
        <v>Persentase madrasah yang mengintegrasikan pendidikan karakter dalam pembelajaran</v>
      </c>
      <c r="C35" s="629"/>
      <c r="D35" s="630"/>
      <c r="E35" s="628"/>
      <c r="F35" s="629"/>
      <c r="G35" s="630"/>
      <c r="H35" s="412"/>
      <c r="I35" s="750"/>
      <c r="J35" s="751"/>
      <c r="K35" s="745" t="str">
        <f t="shared" si="0"/>
        <v/>
      </c>
    </row>
    <row r="36" spans="1:11" ht="45.75" customHeight="1">
      <c r="A36" s="411">
        <v>21</v>
      </c>
      <c r="B36" s="628" t="str">
        <f>IF('RENCANA SKP'!E36="","",'RENCANA SKP'!E36)</f>
        <v>Presentase madrasah yang ramah anak</v>
      </c>
      <c r="C36" s="629"/>
      <c r="D36" s="630"/>
      <c r="E36" s="628"/>
      <c r="F36" s="629"/>
      <c r="G36" s="630"/>
      <c r="H36" s="412"/>
      <c r="I36" s="750"/>
      <c r="J36" s="751"/>
      <c r="K36" s="745" t="str">
        <f t="shared" si="0"/>
        <v/>
      </c>
    </row>
    <row r="37" spans="1:11" ht="45.75" customHeight="1">
      <c r="A37" s="411">
        <v>22</v>
      </c>
      <c r="B37" s="628" t="str">
        <f>IF('RENCANA SKP'!E37="","",'RENCANA SKP'!E37)</f>
        <v>Jumlah organisasi siswa ekstrakurikuler pada madrasah yang dibina kepeloporan dan kesukarelawanan</v>
      </c>
      <c r="C37" s="629"/>
      <c r="D37" s="630"/>
      <c r="E37" s="628"/>
      <c r="F37" s="629"/>
      <c r="G37" s="630"/>
      <c r="H37" s="412"/>
      <c r="I37" s="750"/>
      <c r="J37" s="751"/>
      <c r="K37" s="745" t="str">
        <f t="shared" si="0"/>
        <v/>
      </c>
    </row>
    <row r="38" spans="1:11" ht="45.75" customHeight="1">
      <c r="A38" s="411">
        <v>23</v>
      </c>
      <c r="B38" s="628" t="str">
        <f>IF('RENCANA SKP'!E38="","",'RENCANA SKP'!E38)</f>
        <v>Jumlah gugus pramuka pada madrasah yang dibina</v>
      </c>
      <c r="C38" s="629"/>
      <c r="D38" s="630"/>
      <c r="E38" s="628"/>
      <c r="F38" s="629"/>
      <c r="G38" s="630"/>
      <c r="H38" s="412"/>
      <c r="I38" s="750"/>
      <c r="J38" s="751"/>
      <c r="K38" s="745" t="str">
        <f t="shared" si="0"/>
        <v/>
      </c>
    </row>
    <row r="39" spans="1:11" ht="45.75" customHeight="1">
      <c r="A39" s="411">
        <v>24</v>
      </c>
      <c r="B39" s="628" t="str">
        <f>IF('RENCANA SKP'!E39="","",'RENCANA SKP'!E39)</f>
        <v>Persentase dokumen perencanaan ASN yang sesuai kebutuhan satuan kerja</v>
      </c>
      <c r="C39" s="629"/>
      <c r="D39" s="630"/>
      <c r="E39" s="628"/>
      <c r="F39" s="629"/>
      <c r="G39" s="630"/>
      <c r="H39" s="412"/>
      <c r="I39" s="750"/>
      <c r="J39" s="751"/>
      <c r="K39" s="745" t="str">
        <f t="shared" si="0"/>
        <v/>
      </c>
    </row>
    <row r="40" spans="1:11" ht="45.75" customHeight="1">
      <c r="A40" s="411">
        <v>25</v>
      </c>
      <c r="B40" s="628" t="str">
        <f>IF('RENCANA SKP'!E40="","",'RENCANA SKP'!E40)</f>
        <v>Persentase laporan permasalahan kepegawaian di bidang kode etik, disiplin, pemberhentian dan pensiun yang ditindaklanjuti</v>
      </c>
      <c r="C40" s="629"/>
      <c r="D40" s="630"/>
      <c r="E40" s="628"/>
      <c r="F40" s="629"/>
      <c r="G40" s="630"/>
      <c r="H40" s="412"/>
      <c r="I40" s="750"/>
      <c r="J40" s="751"/>
      <c r="K40" s="745" t="str">
        <f t="shared" si="0"/>
        <v/>
      </c>
    </row>
    <row r="41" spans="1:11" ht="45.75" customHeight="1">
      <c r="A41" s="411">
        <v>26</v>
      </c>
      <c r="B41" s="628" t="str">
        <f>IF('RENCANA SKP'!E41="","",'RENCANA SKP'!E41)</f>
        <v>Persentase ASN yang memiliki nilai indeks profesional berkategori sedang (minimum 71)</v>
      </c>
      <c r="C41" s="629"/>
      <c r="D41" s="630"/>
      <c r="E41" s="628"/>
      <c r="F41" s="629"/>
      <c r="G41" s="630"/>
      <c r="H41" s="412"/>
      <c r="I41" s="750"/>
      <c r="J41" s="751"/>
      <c r="K41" s="745" t="str">
        <f t="shared" si="0"/>
        <v/>
      </c>
    </row>
    <row r="42" spans="1:11" ht="45.75" customHeight="1">
      <c r="A42" s="411">
        <v>27</v>
      </c>
      <c r="B42" s="628" t="str">
        <f>IF('RENCANA SKP'!E42="","",'RENCANA SKP'!E42)</f>
        <v>Persentase data ASN yang diupdate</v>
      </c>
      <c r="C42" s="629"/>
      <c r="D42" s="630"/>
      <c r="E42" s="628"/>
      <c r="F42" s="629"/>
      <c r="G42" s="630"/>
      <c r="H42" s="412"/>
      <c r="I42" s="750"/>
      <c r="J42" s="751"/>
      <c r="K42" s="745" t="str">
        <f t="shared" si="0"/>
        <v/>
      </c>
    </row>
    <row r="43" spans="1:11" ht="45.75" customHeight="1">
      <c r="A43" s="411">
        <v>28</v>
      </c>
      <c r="B43" s="628" t="str">
        <f>IF('RENCANA SKP'!E43="","",'RENCANA SKP'!E43)</f>
        <v>Jumlah laporan keuangan semester I dan semester II yang sesuai standar dan tepat waktu</v>
      </c>
      <c r="C43" s="629"/>
      <c r="D43" s="630"/>
      <c r="E43" s="628"/>
      <c r="F43" s="629"/>
      <c r="G43" s="630"/>
      <c r="H43" s="412"/>
      <c r="I43" s="750"/>
      <c r="J43" s="751"/>
      <c r="K43" s="745" t="str">
        <f t="shared" si="0"/>
        <v/>
      </c>
    </row>
    <row r="44" spans="1:11" ht="45.75" customHeight="1">
      <c r="A44" s="411">
        <v>29</v>
      </c>
      <c r="B44" s="628" t="str">
        <f>IF('RENCANA SKP'!E44="","",'RENCANA SKP'!E44)</f>
        <v>Persentase realisasi pelaksanaan anggaran yang optimal</v>
      </c>
      <c r="C44" s="629"/>
      <c r="D44" s="630"/>
      <c r="E44" s="628"/>
      <c r="F44" s="629"/>
      <c r="G44" s="630"/>
      <c r="H44" s="412"/>
      <c r="I44" s="750"/>
      <c r="J44" s="751"/>
      <c r="K44" s="745" t="str">
        <f t="shared" si="0"/>
        <v/>
      </c>
    </row>
    <row r="45" spans="1:11" ht="45.75" customHeight="1">
      <c r="A45" s="411">
        <v>30</v>
      </c>
      <c r="B45" s="628" t="str">
        <f>IF('RENCANA SKP'!E45="","",'RENCANA SKP'!E45)</f>
        <v>Persentase penyelesaian Kerugian Negara pada Kementerian Agama</v>
      </c>
      <c r="C45" s="629"/>
      <c r="D45" s="630"/>
      <c r="E45" s="628"/>
      <c r="F45" s="629"/>
      <c r="G45" s="630"/>
      <c r="H45" s="412"/>
      <c r="I45" s="750"/>
      <c r="J45" s="751"/>
      <c r="K45" s="745" t="str">
        <f t="shared" si="0"/>
        <v/>
      </c>
    </row>
    <row r="46" spans="1:11" ht="45.75" customHeight="1">
      <c r="A46" s="411">
        <v>31</v>
      </c>
      <c r="B46" s="628" t="str">
        <f>IF('RENCANA SKP'!E46="","",'RENCANA SKP'!E46)</f>
        <v>Persentase nilai Barang Milik Negara yang ditetapkan status penggunaan dan pemanfaatannya</v>
      </c>
      <c r="C46" s="629"/>
      <c r="D46" s="630"/>
      <c r="E46" s="628"/>
      <c r="F46" s="629"/>
      <c r="G46" s="630"/>
      <c r="H46" s="412"/>
      <c r="I46" s="750"/>
      <c r="J46" s="751"/>
      <c r="K46" s="745" t="str">
        <f t="shared" si="0"/>
        <v/>
      </c>
    </row>
    <row r="47" spans="1:11" ht="45.75" customHeight="1">
      <c r="A47" s="411">
        <v>32</v>
      </c>
      <c r="B47" s="628" t="str">
        <f>IF('RENCANA SKP'!E47="","",'RENCANA SKP'!E47)</f>
        <v>Persentase tanah yang bersertifikat</v>
      </c>
      <c r="C47" s="629"/>
      <c r="D47" s="630"/>
      <c r="E47" s="628"/>
      <c r="F47" s="629"/>
      <c r="G47" s="630"/>
      <c r="H47" s="412"/>
      <c r="I47" s="750"/>
      <c r="J47" s="751"/>
      <c r="K47" s="745" t="str">
        <f t="shared" si="0"/>
        <v/>
      </c>
    </row>
    <row r="48" spans="1:11" ht="45.75" customHeight="1">
      <c r="A48" s="411">
        <v>33</v>
      </c>
      <c r="B48" s="628" t="str">
        <f>IF('RENCANA SKP'!E48="","",'RENCANA SKP'!E48)</f>
        <v>Persentase nilai Opname Physic (OP) BMN</v>
      </c>
      <c r="C48" s="629"/>
      <c r="D48" s="630"/>
      <c r="E48" s="628"/>
      <c r="F48" s="629"/>
      <c r="G48" s="630"/>
      <c r="H48" s="412"/>
      <c r="I48" s="750"/>
      <c r="J48" s="751"/>
      <c r="K48" s="745" t="str">
        <f t="shared" si="0"/>
        <v/>
      </c>
    </row>
    <row r="49" spans="1:11" ht="45.75" customHeight="1">
      <c r="A49" s="411">
        <v>34</v>
      </c>
      <c r="B49" s="628" t="str">
        <f>IF('RENCANA SKP'!E49="","",'RENCANA SKP'!E49)</f>
        <v>Persentase satuan organisasi/ kerja yang menetapkan dan mengevaluasi standar operasional prosedur berdasarkan peta proses bisnis</v>
      </c>
      <c r="C49" s="629"/>
      <c r="D49" s="630"/>
      <c r="E49" s="628"/>
      <c r="F49" s="629"/>
      <c r="G49" s="630"/>
      <c r="H49" s="412"/>
      <c r="I49" s="750"/>
      <c r="J49" s="751"/>
      <c r="K49" s="745" t="str">
        <f t="shared" si="0"/>
        <v/>
      </c>
    </row>
    <row r="50" spans="1:11" ht="45.75" customHeight="1">
      <c r="A50" s="411">
        <v>35</v>
      </c>
      <c r="B50" s="628" t="str">
        <f>IF('RENCANA SKP'!E50="","",'RENCANA SKP'!E50)</f>
        <v xml:space="preserve">Persentase laporan kinerja satuan organisasi yang dievaluasi </v>
      </c>
      <c r="C50" s="629"/>
      <c r="D50" s="630"/>
      <c r="E50" s="628"/>
      <c r="F50" s="629"/>
      <c r="G50" s="630"/>
      <c r="H50" s="412"/>
      <c r="I50" s="750"/>
      <c r="J50" s="751"/>
      <c r="K50" s="745" t="str">
        <f t="shared" si="0"/>
        <v/>
      </c>
    </row>
    <row r="51" spans="1:11" ht="45.75" customHeight="1">
      <c r="A51" s="411">
        <v>36</v>
      </c>
      <c r="B51" s="628" t="str">
        <f>IF('RENCANA SKP'!E51="","",'RENCANA SKP'!E51)</f>
        <v>Persentase administrasi hasil pengawasan yang ditindaklanjuti</v>
      </c>
      <c r="C51" s="629"/>
      <c r="D51" s="630"/>
      <c r="E51" s="628"/>
      <c r="F51" s="629"/>
      <c r="G51" s="630"/>
      <c r="H51" s="412"/>
      <c r="I51" s="750"/>
      <c r="J51" s="751"/>
      <c r="K51" s="745" t="str">
        <f t="shared" si="0"/>
        <v/>
      </c>
    </row>
    <row r="52" spans="1:11" ht="45.75" customHeight="1">
      <c r="A52" s="411">
        <v>37</v>
      </c>
      <c r="B52" s="628" t="str">
        <f>IF('RENCANA SKP'!E52="","",'RENCANA SKP'!E52)</f>
        <v>Persentase satuan kerja yang telah dilakukan evaluasi implementasi Reformasi Birokrasi</v>
      </c>
      <c r="C52" s="629"/>
      <c r="D52" s="630"/>
      <c r="E52" s="628"/>
      <c r="F52" s="629"/>
      <c r="G52" s="630"/>
      <c r="H52" s="412"/>
      <c r="I52" s="750"/>
      <c r="J52" s="751"/>
      <c r="K52" s="745" t="str">
        <f t="shared" si="0"/>
        <v/>
      </c>
    </row>
    <row r="53" spans="1:11" ht="45.75" customHeight="1">
      <c r="A53" s="411">
        <v>38</v>
      </c>
      <c r="B53" s="628" t="str">
        <f>IF('RENCANA SKP'!E53="","",'RENCANA SKP'!E53)</f>
        <v>Jumlah agen perubahan yang dibina untuk mengimplementasikan program kerja</v>
      </c>
      <c r="C53" s="629"/>
      <c r="D53" s="630"/>
      <c r="E53" s="628"/>
      <c r="F53" s="629"/>
      <c r="G53" s="630"/>
      <c r="H53" s="412"/>
      <c r="I53" s="750"/>
      <c r="J53" s="751"/>
      <c r="K53" s="745" t="str">
        <f t="shared" si="0"/>
        <v/>
      </c>
    </row>
    <row r="54" spans="1:11" ht="45.75" customHeight="1">
      <c r="A54" s="411">
        <v>39</v>
      </c>
      <c r="B54" s="628" t="str">
        <f>IF('RENCANA SKP'!E54="","",'RENCANA SKP'!E54)</f>
        <v>Persentase output perencanaan yang berbasis data</v>
      </c>
      <c r="C54" s="629"/>
      <c r="D54" s="630"/>
      <c r="E54" s="628"/>
      <c r="F54" s="629"/>
      <c r="G54" s="630"/>
      <c r="H54" s="412"/>
      <c r="I54" s="750"/>
      <c r="J54" s="751"/>
      <c r="K54" s="745" t="str">
        <f t="shared" si="0"/>
        <v/>
      </c>
    </row>
    <row r="55" spans="1:11" ht="45.75" customHeight="1">
      <c r="A55" s="411">
        <v>40</v>
      </c>
      <c r="B55" s="628" t="str">
        <f>IF('RENCANA SKP'!E55="","",'RENCANA SKP'!E55)</f>
        <v>Persentase keselarasan muatan Renja dengan Renstra</v>
      </c>
      <c r="C55" s="629"/>
      <c r="D55" s="630"/>
      <c r="E55" s="628"/>
      <c r="F55" s="629"/>
      <c r="G55" s="630"/>
      <c r="H55" s="412"/>
      <c r="I55" s="750"/>
      <c r="J55" s="751"/>
      <c r="K55" s="745" t="str">
        <f t="shared" si="0"/>
        <v/>
      </c>
    </row>
    <row r="56" spans="1:11" ht="45.75" customHeight="1">
      <c r="A56" s="411">
        <v>41</v>
      </c>
      <c r="B56" s="628" t="str">
        <f>IF('RENCANA SKP'!E56="","",'RENCANA SKP'!E56)</f>
        <v>Persentase perencanaan kerjasama yang diikuti</v>
      </c>
      <c r="C56" s="629"/>
      <c r="D56" s="630"/>
      <c r="E56" s="628"/>
      <c r="F56" s="629"/>
      <c r="G56" s="630"/>
      <c r="H56" s="412"/>
      <c r="I56" s="750"/>
      <c r="J56" s="751"/>
      <c r="K56" s="745" t="str">
        <f t="shared" si="0"/>
        <v/>
      </c>
    </row>
    <row r="57" spans="1:11" ht="45.75" customHeight="1">
      <c r="A57" s="411">
        <v>42</v>
      </c>
      <c r="B57" s="628" t="str">
        <f>IF('RENCANA SKP'!E57="","",'RENCANA SKP'!E57)</f>
        <v>Persentase laporan capaian kinerja perencanaan dan anggaran yang berkualitas</v>
      </c>
      <c r="C57" s="629"/>
      <c r="D57" s="630"/>
      <c r="E57" s="628"/>
      <c r="F57" s="629"/>
      <c r="G57" s="630"/>
      <c r="H57" s="412"/>
      <c r="I57" s="750"/>
      <c r="J57" s="751"/>
      <c r="K57" s="745" t="str">
        <f t="shared" si="0"/>
        <v/>
      </c>
    </row>
    <row r="58" spans="1:11" ht="45.75" customHeight="1">
      <c r="A58" s="411">
        <v>43</v>
      </c>
      <c r="B58" s="628" t="str">
        <f>IF('RENCANA SKP'!E58="","",'RENCANA SKP'!E58)</f>
        <v>Persentase pemenuhan kebutuhan prasarana kantor sesuai standar</v>
      </c>
      <c r="C58" s="629"/>
      <c r="D58" s="630"/>
      <c r="E58" s="628"/>
      <c r="F58" s="629"/>
      <c r="G58" s="630"/>
      <c r="H58" s="412"/>
      <c r="I58" s="750"/>
      <c r="J58" s="751"/>
      <c r="K58" s="745" t="str">
        <f t="shared" si="0"/>
        <v/>
      </c>
    </row>
    <row r="59" spans="1:11" ht="45.75" customHeight="1">
      <c r="A59" s="411">
        <v>44</v>
      </c>
      <c r="B59" s="628" t="str">
        <f>IF('RENCANA SKP'!E59="","",'RENCANA SKP'!E59)</f>
        <v>Persentase surat masuk yang ditindaklanjuti secara tepat waktu</v>
      </c>
      <c r="C59" s="629"/>
      <c r="D59" s="630"/>
      <c r="E59" s="628"/>
      <c r="F59" s="629"/>
      <c r="G59" s="630"/>
      <c r="H59" s="412"/>
      <c r="I59" s="750"/>
      <c r="J59" s="751"/>
      <c r="K59" s="745" t="str">
        <f t="shared" si="0"/>
        <v/>
      </c>
    </row>
    <row r="60" spans="1:11" ht="45.75" customHeight="1">
      <c r="A60" s="411">
        <v>45</v>
      </c>
      <c r="B60" s="628" t="str">
        <f>IF('RENCANA SKP'!E60="","",'RENCANA SKP'!E60)</f>
        <v>Persentase dokumen yang dikirim secara elektronik</v>
      </c>
      <c r="C60" s="629"/>
      <c r="D60" s="630"/>
      <c r="E60" s="628"/>
      <c r="F60" s="629"/>
      <c r="G60" s="630"/>
      <c r="H60" s="412"/>
      <c r="I60" s="750"/>
      <c r="J60" s="751"/>
      <c r="K60" s="745" t="str">
        <f t="shared" si="0"/>
        <v/>
      </c>
    </row>
    <row r="61" spans="1:11" ht="45.75" customHeight="1">
      <c r="A61" s="411">
        <v>46</v>
      </c>
      <c r="B61" s="628" t="str">
        <f>IF('RENCANA SKP'!E61="","",'RENCANA SKP'!E61)</f>
        <v>Persentase surat yang diarsipkan dalam e-dokumen</v>
      </c>
      <c r="C61" s="629"/>
      <c r="D61" s="630"/>
      <c r="E61" s="628"/>
      <c r="F61" s="629"/>
      <c r="G61" s="630"/>
      <c r="H61" s="412"/>
      <c r="I61" s="750"/>
      <c r="J61" s="751"/>
      <c r="K61" s="745" t="str">
        <f t="shared" si="0"/>
        <v/>
      </c>
    </row>
    <row r="62" spans="1:11" ht="45.75" customHeight="1">
      <c r="A62" s="411">
        <v>47</v>
      </c>
      <c r="B62" s="628" t="str">
        <f>IF('RENCANA SKP'!E62="","",'RENCANA SKP'!E62)</f>
        <v>Persentase kepuasan pelayanan tamu pimpinan</v>
      </c>
      <c r="C62" s="629"/>
      <c r="D62" s="630"/>
      <c r="E62" s="628"/>
      <c r="F62" s="629"/>
      <c r="G62" s="630"/>
      <c r="H62" s="412"/>
      <c r="I62" s="750"/>
      <c r="J62" s="751"/>
      <c r="K62" s="745" t="str">
        <f t="shared" si="0"/>
        <v/>
      </c>
    </row>
    <row r="63" spans="1:11" ht="45.75" customHeight="1">
      <c r="A63" s="411">
        <v>48</v>
      </c>
      <c r="B63" s="628" t="str">
        <f>IF('RENCANA SKP'!E63="","",'RENCANA SKP'!E63)</f>
        <v>Jumlah pemberitaan capaian program dan pelaksanaan kegiatan yang dipublikasikan</v>
      </c>
      <c r="C63" s="629"/>
      <c r="D63" s="630"/>
      <c r="E63" s="628"/>
      <c r="F63" s="629"/>
      <c r="G63" s="630"/>
      <c r="H63" s="412"/>
      <c r="I63" s="750"/>
      <c r="J63" s="751"/>
      <c r="K63" s="745" t="str">
        <f t="shared" si="0"/>
        <v/>
      </c>
    </row>
    <row r="64" spans="1:11" ht="45.75" customHeight="1">
      <c r="A64" s="411">
        <v>49</v>
      </c>
      <c r="B64" s="628" t="str">
        <f>IF('RENCANA SKP'!E64="","",'RENCANA SKP'!E64)</f>
        <v>Persentase pemberitaan tentang Kementerian Agama yang dicounter</v>
      </c>
      <c r="C64" s="629"/>
      <c r="D64" s="630"/>
      <c r="E64" s="628"/>
      <c r="F64" s="629"/>
      <c r="G64" s="630"/>
      <c r="H64" s="412"/>
      <c r="I64" s="750"/>
      <c r="J64" s="751"/>
      <c r="K64" s="745" t="str">
        <f t="shared" si="0"/>
        <v/>
      </c>
    </row>
    <row r="65" spans="1:11" ht="45.75" customHeight="1">
      <c r="A65" s="411">
        <v>50</v>
      </c>
      <c r="B65" s="628" t="str">
        <f>IF('RENCANA SKP'!E65="","",'RENCANA SKP'!E65)</f>
        <v>Jumlah sistem informasi yang memenuhi standar</v>
      </c>
      <c r="C65" s="629"/>
      <c r="D65" s="630"/>
      <c r="E65" s="628"/>
      <c r="F65" s="629"/>
      <c r="G65" s="630"/>
      <c r="H65" s="412"/>
      <c r="I65" s="750"/>
      <c r="J65" s="751"/>
      <c r="K65" s="745" t="str">
        <f t="shared" si="0"/>
        <v/>
      </c>
    </row>
    <row r="66" spans="1:11" ht="45.75" customHeight="1">
      <c r="A66" s="411">
        <v>51</v>
      </c>
      <c r="B66" s="628" t="str">
        <f>IF('RENCANA SKP'!E66="","",'RENCANA SKP'!E66)</f>
        <v>Persentase data agama dan pendidikan yang valid dan reliable</v>
      </c>
      <c r="C66" s="629"/>
      <c r="D66" s="630"/>
      <c r="E66" s="628"/>
      <c r="F66" s="629"/>
      <c r="G66" s="630"/>
      <c r="H66" s="412"/>
      <c r="I66" s="750"/>
      <c r="J66" s="751"/>
      <c r="K66" s="745" t="str">
        <f t="shared" si="0"/>
        <v/>
      </c>
    </row>
    <row r="67" spans="1:11" ht="45.75" customHeight="1">
      <c r="A67" s="411">
        <v>52</v>
      </c>
      <c r="B67" s="628" t="str">
        <f>IF('RENCANA SKP'!E67="","",'RENCANA SKP'!E67)</f>
        <v>Jumlah pengawas, Guru, Pegawai PNS yang memperoleh gaji, tunjangan dan operasional</v>
      </c>
      <c r="C67" s="629"/>
      <c r="D67" s="630"/>
      <c r="E67" s="628"/>
      <c r="F67" s="629"/>
      <c r="G67" s="630"/>
      <c r="H67" s="412"/>
      <c r="I67" s="750"/>
      <c r="J67" s="751"/>
      <c r="K67" s="745" t="str">
        <f t="shared" si="0"/>
        <v/>
      </c>
    </row>
    <row r="68" spans="1:11" ht="45.75" customHeight="1">
      <c r="A68" s="411">
        <v>53</v>
      </c>
      <c r="B68" s="628" t="str">
        <f>IF('RENCANA SKP'!E68="","",'RENCANA SKP'!E68)</f>
        <v>Persentase penyelesaian penugasan/direktif pimpinan sesuai target waktu yang ditetapkan</v>
      </c>
      <c r="C68" s="629"/>
      <c r="D68" s="630"/>
      <c r="E68" s="628"/>
      <c r="F68" s="629"/>
      <c r="G68" s="630"/>
      <c r="H68" s="412"/>
      <c r="I68" s="750"/>
      <c r="J68" s="751"/>
      <c r="K68" s="745" t="str">
        <f t="shared" si="0"/>
        <v/>
      </c>
    </row>
    <row r="69" spans="1:11" ht="45.75" customHeight="1">
      <c r="A69" s="411">
        <v>54</v>
      </c>
      <c r="B69" s="628" t="str">
        <f>IF('RENCANA SKP'!E69="","",'RENCANA SKP'!E69)</f>
        <v>Persentase penyelesaian rencana aksi/ inisiatif strategis individu sesuai target waktu yang ditetapkan</v>
      </c>
      <c r="C69" s="629"/>
      <c r="D69" s="630"/>
      <c r="E69" s="628"/>
      <c r="F69" s="629"/>
      <c r="G69" s="630"/>
      <c r="H69" s="412"/>
      <c r="I69" s="750"/>
      <c r="J69" s="751"/>
      <c r="K69" s="745" t="str">
        <f t="shared" si="0"/>
        <v/>
      </c>
    </row>
    <row r="70" spans="1:11" ht="15" customHeight="1">
      <c r="A70" s="411"/>
      <c r="B70" s="646"/>
      <c r="C70" s="647"/>
      <c r="D70" s="648"/>
      <c r="E70" s="628"/>
      <c r="F70" s="629"/>
      <c r="G70" s="630"/>
      <c r="H70" s="413"/>
      <c r="I70" s="636"/>
      <c r="J70" s="743"/>
      <c r="K70" s="744"/>
    </row>
    <row r="71" spans="1:11" ht="15" customHeight="1">
      <c r="A71" s="637" t="s">
        <v>40</v>
      </c>
      <c r="B71" s="638"/>
      <c r="C71" s="414"/>
      <c r="D71" s="414"/>
      <c r="E71" s="414"/>
      <c r="F71" s="414"/>
      <c r="G71" s="414"/>
      <c r="H71" s="414"/>
      <c r="I71" s="746"/>
      <c r="J71" s="746"/>
      <c r="K71" s="747"/>
    </row>
    <row r="72" spans="1:11" ht="63.75" customHeight="1">
      <c r="A72" s="415">
        <f>IF('RENCANA SKP'!A72="","",'RENCANA SKP'!A72)</f>
        <v>1</v>
      </c>
      <c r="B72" s="639" t="s">
        <v>505</v>
      </c>
      <c r="C72" s="640"/>
      <c r="D72" s="641"/>
      <c r="E72" s="639" t="s">
        <v>217</v>
      </c>
      <c r="F72" s="640"/>
      <c r="G72" s="641"/>
      <c r="H72" s="416" t="s">
        <v>217</v>
      </c>
      <c r="I72" s="750" t="s">
        <v>217</v>
      </c>
      <c r="J72" s="750" t="s">
        <v>217</v>
      </c>
      <c r="K72" s="745" t="str">
        <f t="shared" ref="K72" si="1">IF(I72="-","0",IF(I72="","",I72*J72))</f>
        <v>0</v>
      </c>
    </row>
    <row r="73" spans="1:11" ht="20.25" customHeight="1">
      <c r="A73" s="621" t="s">
        <v>517</v>
      </c>
      <c r="B73" s="621"/>
      <c r="C73" s="621"/>
      <c r="D73" s="621"/>
      <c r="E73" s="621"/>
      <c r="F73" s="621"/>
      <c r="G73" s="621"/>
      <c r="H73" s="621"/>
      <c r="I73" s="622">
        <f>SUM(K16:K72)</f>
        <v>29.75</v>
      </c>
      <c r="J73" s="622"/>
      <c r="K73" s="622"/>
    </row>
    <row r="74" spans="1:11" ht="15.75" customHeight="1"/>
    <row r="75" spans="1:11" ht="15.75" customHeight="1"/>
    <row r="76" spans="1:11" ht="15.75" customHeight="1">
      <c r="H76" s="377" t="str">
        <f>'RENCANA SKP'!J76</f>
        <v>Sleman, 8 Juli 2021</v>
      </c>
    </row>
    <row r="77" spans="1:11" ht="15.75" customHeight="1">
      <c r="H77" s="377" t="s">
        <v>135</v>
      </c>
    </row>
    <row r="78" spans="1:11" ht="15.75" customHeight="1"/>
    <row r="79" spans="1:11" ht="15.75" customHeight="1"/>
    <row r="80" spans="1:11" ht="15.75" customHeight="1"/>
    <row r="81" spans="1:27" ht="15.75" customHeight="1"/>
    <row r="82" spans="1:27" ht="15.75" customHeight="1">
      <c r="H82" s="377" t="str">
        <f>D8</f>
        <v>Dra. ISTOYO BAMBANG IRIANTO, M.M.</v>
      </c>
    </row>
    <row r="83" spans="1:27" s="377" customFormat="1" ht="15.75" customHeight="1">
      <c r="A83" s="375"/>
      <c r="H83" s="377" t="str">
        <f>"NIP. "&amp;D9</f>
        <v>NIP. 19621117 199403 1 004</v>
      </c>
      <c r="L83" s="376"/>
      <c r="M83" s="376"/>
      <c r="N83" s="376"/>
      <c r="O83" s="376"/>
      <c r="P83" s="376"/>
      <c r="Q83" s="376"/>
      <c r="R83" s="376"/>
      <c r="S83" s="376"/>
      <c r="T83" s="376"/>
      <c r="U83" s="376"/>
      <c r="V83" s="376"/>
      <c r="W83" s="376"/>
      <c r="X83" s="376"/>
      <c r="Y83" s="376"/>
      <c r="Z83" s="376"/>
      <c r="AA83" s="376"/>
    </row>
    <row r="84" spans="1:27" s="375" customFormat="1" ht="15.75" customHeight="1"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6"/>
      <c r="M84" s="376"/>
      <c r="N84" s="376"/>
      <c r="O84" s="376"/>
      <c r="P84" s="376"/>
      <c r="Q84" s="376"/>
      <c r="R84" s="376"/>
      <c r="S84" s="376"/>
      <c r="T84" s="376"/>
      <c r="U84" s="376"/>
      <c r="V84" s="376"/>
      <c r="W84" s="376"/>
      <c r="X84" s="376"/>
      <c r="Y84" s="376"/>
      <c r="Z84" s="376"/>
      <c r="AA84" s="376"/>
    </row>
    <row r="85" spans="1:27" s="375" customFormat="1" ht="15.75" customHeight="1"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</row>
    <row r="86" spans="1:27" s="375" customFormat="1" ht="15.75" customHeight="1">
      <c r="B86" s="377"/>
      <c r="C86" s="377"/>
      <c r="D86" s="377"/>
      <c r="E86" s="377"/>
      <c r="F86" s="377"/>
      <c r="G86" s="377"/>
      <c r="H86" s="377"/>
      <c r="I86" s="377"/>
      <c r="J86" s="377"/>
      <c r="K86" s="377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</row>
    <row r="87" spans="1:27" s="375" customFormat="1" ht="15.75" customHeight="1"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6"/>
      <c r="M87" s="376"/>
      <c r="N87" s="376"/>
      <c r="O87" s="376"/>
      <c r="P87" s="376"/>
      <c r="Q87" s="376"/>
      <c r="R87" s="376"/>
      <c r="S87" s="376"/>
      <c r="T87" s="376"/>
      <c r="U87" s="376"/>
      <c r="V87" s="376"/>
      <c r="W87" s="376"/>
      <c r="X87" s="376"/>
      <c r="Y87" s="376"/>
      <c r="Z87" s="376"/>
      <c r="AA87" s="376"/>
    </row>
  </sheetData>
  <mergeCells count="133">
    <mergeCell ref="B68:D68"/>
    <mergeCell ref="E68:G68"/>
    <mergeCell ref="B66:D66"/>
    <mergeCell ref="E66:G66"/>
    <mergeCell ref="B67:D67"/>
    <mergeCell ref="E67:G67"/>
    <mergeCell ref="B64:D64"/>
    <mergeCell ref="E64:G64"/>
    <mergeCell ref="B65:D65"/>
    <mergeCell ref="E65:G65"/>
    <mergeCell ref="B62:D62"/>
    <mergeCell ref="E62:G62"/>
    <mergeCell ref="B63:D63"/>
    <mergeCell ref="E63:G63"/>
    <mergeCell ref="B60:D60"/>
    <mergeCell ref="E60:G60"/>
    <mergeCell ref="B61:D61"/>
    <mergeCell ref="E61:G61"/>
    <mergeCell ref="B58:D58"/>
    <mergeCell ref="E58:G58"/>
    <mergeCell ref="B59:D59"/>
    <mergeCell ref="E59:G59"/>
    <mergeCell ref="B56:D56"/>
    <mergeCell ref="E56:G56"/>
    <mergeCell ref="B57:D57"/>
    <mergeCell ref="E57:G57"/>
    <mergeCell ref="B54:D54"/>
    <mergeCell ref="E54:G54"/>
    <mergeCell ref="B55:D55"/>
    <mergeCell ref="E55:G55"/>
    <mergeCell ref="B52:D52"/>
    <mergeCell ref="E52:G52"/>
    <mergeCell ref="B53:D53"/>
    <mergeCell ref="E53:G53"/>
    <mergeCell ref="B50:D50"/>
    <mergeCell ref="E50:G50"/>
    <mergeCell ref="B51:D51"/>
    <mergeCell ref="E51:G51"/>
    <mergeCell ref="B48:D48"/>
    <mergeCell ref="E48:G48"/>
    <mergeCell ref="B49:D49"/>
    <mergeCell ref="E49:G49"/>
    <mergeCell ref="B46:D46"/>
    <mergeCell ref="E46:G46"/>
    <mergeCell ref="B47:D47"/>
    <mergeCell ref="E47:G47"/>
    <mergeCell ref="B44:D44"/>
    <mergeCell ref="E44:G44"/>
    <mergeCell ref="B45:D45"/>
    <mergeCell ref="E45:G45"/>
    <mergeCell ref="B42:D42"/>
    <mergeCell ref="E42:G42"/>
    <mergeCell ref="B43:D43"/>
    <mergeCell ref="E43:G43"/>
    <mergeCell ref="B40:D40"/>
    <mergeCell ref="E40:G40"/>
    <mergeCell ref="B41:D41"/>
    <mergeCell ref="E41:G41"/>
    <mergeCell ref="B38:D38"/>
    <mergeCell ref="E38:G38"/>
    <mergeCell ref="B39:D39"/>
    <mergeCell ref="E39:G39"/>
    <mergeCell ref="B36:D36"/>
    <mergeCell ref="E36:G36"/>
    <mergeCell ref="B37:D37"/>
    <mergeCell ref="E37:G37"/>
    <mergeCell ref="B34:D34"/>
    <mergeCell ref="E34:G34"/>
    <mergeCell ref="B35:D35"/>
    <mergeCell ref="E35:G35"/>
    <mergeCell ref="B32:D32"/>
    <mergeCell ref="E32:G32"/>
    <mergeCell ref="B33:D33"/>
    <mergeCell ref="E33:G33"/>
    <mergeCell ref="B30:D30"/>
    <mergeCell ref="E30:G30"/>
    <mergeCell ref="B31:D31"/>
    <mergeCell ref="E31:G31"/>
    <mergeCell ref="B28:D28"/>
    <mergeCell ref="E28:G28"/>
    <mergeCell ref="B29:D29"/>
    <mergeCell ref="E29:G29"/>
    <mergeCell ref="B26:D26"/>
    <mergeCell ref="E26:G26"/>
    <mergeCell ref="B27:D27"/>
    <mergeCell ref="E27:G27"/>
    <mergeCell ref="B25:D25"/>
    <mergeCell ref="E25:G25"/>
    <mergeCell ref="E21:G21"/>
    <mergeCell ref="B22:D22"/>
    <mergeCell ref="E22:G22"/>
    <mergeCell ref="B23:D23"/>
    <mergeCell ref="E23:G23"/>
    <mergeCell ref="A8:B8"/>
    <mergeCell ref="A9:B9"/>
    <mergeCell ref="A10:B10"/>
    <mergeCell ref="A11:B11"/>
    <mergeCell ref="A12:B12"/>
    <mergeCell ref="B21:D21"/>
    <mergeCell ref="B69:D69"/>
    <mergeCell ref="E69:G69"/>
    <mergeCell ref="B70:D70"/>
    <mergeCell ref="E70:G70"/>
    <mergeCell ref="I70:K70"/>
    <mergeCell ref="B19:D19"/>
    <mergeCell ref="E19:G19"/>
    <mergeCell ref="B20:D20"/>
    <mergeCell ref="E20:G20"/>
    <mergeCell ref="B17:D17"/>
    <mergeCell ref="E17:G17"/>
    <mergeCell ref="B24:D24"/>
    <mergeCell ref="E24:G24"/>
    <mergeCell ref="A73:H73"/>
    <mergeCell ref="I73:K73"/>
    <mergeCell ref="A2:K2"/>
    <mergeCell ref="A1:K1"/>
    <mergeCell ref="H4:J4"/>
    <mergeCell ref="A7:E7"/>
    <mergeCell ref="F7:K7"/>
    <mergeCell ref="B13:D13"/>
    <mergeCell ref="E13:G13"/>
    <mergeCell ref="I13:K13"/>
    <mergeCell ref="B18:D18"/>
    <mergeCell ref="E18:G18"/>
    <mergeCell ref="B14:D14"/>
    <mergeCell ref="E14:G14"/>
    <mergeCell ref="I14:K14"/>
    <mergeCell ref="A15:B15"/>
    <mergeCell ref="B16:D16"/>
    <mergeCell ref="E16:G16"/>
    <mergeCell ref="A71:B71"/>
    <mergeCell ref="B72:D72"/>
    <mergeCell ref="E72:G72"/>
  </mergeCells>
  <hyperlinks>
    <hyperlink ref="A1:K1" location="Menu!A1" display="RENCANA " xr:uid="{255982A7-1061-416D-A850-376C35FD11B3}"/>
  </hyperlinks>
  <pageMargins left="0.51181102362204722" right="0.51181102362204722" top="0.74803149606299213" bottom="0.55118110236220474" header="0" footer="0"/>
  <pageSetup paperSize="9" scale="9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R84"/>
  <sheetViews>
    <sheetView zoomScaleNormal="100" workbookViewId="0">
      <selection sqref="A1:R1"/>
    </sheetView>
  </sheetViews>
  <sheetFormatPr defaultColWidth="12.625" defaultRowHeight="15" customHeight="1"/>
  <cols>
    <col min="1" max="1" width="4.625" style="102" customWidth="1"/>
    <col min="2" max="2" width="20.625" style="79" customWidth="1"/>
    <col min="3" max="3" width="2.125" style="79" customWidth="1"/>
    <col min="4" max="4" width="15.625" style="79" customWidth="1"/>
    <col min="5" max="6" width="7.625" style="79" customWidth="1"/>
    <col min="7" max="7" width="14.625" style="79" customWidth="1"/>
    <col min="8" max="8" width="10.625" style="79" customWidth="1"/>
    <col min="9" max="9" width="8.625" style="79" customWidth="1"/>
    <col min="10" max="10" width="2.125" style="79" customWidth="1"/>
    <col min="11" max="11" width="3.625" style="79" customWidth="1"/>
    <col min="12" max="12" width="4.5" style="79" customWidth="1"/>
    <col min="13" max="13" width="10.625" style="79" customWidth="1"/>
    <col min="14" max="18" width="5.625" style="79" customWidth="1"/>
    <col min="19" max="27" width="7.625" style="76" customWidth="1"/>
    <col min="28" max="16384" width="12.625" style="76"/>
  </cols>
  <sheetData>
    <row r="1" spans="1:18" ht="15" customHeight="1">
      <c r="A1" s="549" t="s">
        <v>141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</row>
    <row r="2" spans="1:18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</row>
    <row r="3" spans="1:18" ht="15" customHeight="1">
      <c r="B3" s="102"/>
    </row>
    <row r="4" spans="1:18" ht="15" customHeight="1">
      <c r="B4" s="102"/>
      <c r="K4" s="79" t="s">
        <v>70</v>
      </c>
    </row>
    <row r="5" spans="1:18" ht="15" customHeight="1">
      <c r="A5" s="80" t="s">
        <v>1</v>
      </c>
      <c r="C5" s="80" t="s">
        <v>5</v>
      </c>
      <c r="D5" s="551" t="str">
        <f>'DATA 1'!E11</f>
        <v>Madrasah Tsanawiyah Negeri 4 Sleman</v>
      </c>
      <c r="E5" s="551"/>
      <c r="F5" s="551"/>
      <c r="G5" s="551"/>
      <c r="H5" s="80"/>
      <c r="I5" s="80"/>
      <c r="J5" s="80"/>
      <c r="K5" s="80" t="str">
        <f>'DATA PNS'!E4</f>
        <v>01 Juli s/d 31 Desember 2021</v>
      </c>
      <c r="L5" s="80"/>
      <c r="M5" s="80"/>
      <c r="N5" s="80"/>
      <c r="O5" s="80"/>
      <c r="P5" s="80"/>
      <c r="Q5" s="80"/>
      <c r="R5" s="80"/>
    </row>
    <row r="6" spans="1:18" ht="15" customHeight="1">
      <c r="D6" s="81"/>
      <c r="E6" s="81"/>
      <c r="F6" s="81"/>
      <c r="G6" s="81"/>
      <c r="K6" s="82"/>
    </row>
    <row r="7" spans="1:18" ht="15" customHeight="1">
      <c r="A7" s="552" t="s">
        <v>2</v>
      </c>
      <c r="B7" s="553"/>
      <c r="C7" s="553"/>
      <c r="D7" s="553"/>
      <c r="E7" s="553"/>
      <c r="F7" s="553"/>
      <c r="G7" s="554"/>
      <c r="H7" s="552" t="s">
        <v>3</v>
      </c>
      <c r="I7" s="553"/>
      <c r="J7" s="553"/>
      <c r="K7" s="553"/>
      <c r="L7" s="553"/>
      <c r="M7" s="553"/>
      <c r="N7" s="553"/>
      <c r="O7" s="553"/>
      <c r="P7" s="553"/>
      <c r="Q7" s="553"/>
      <c r="R7" s="554"/>
    </row>
    <row r="8" spans="1:18" ht="15" customHeight="1">
      <c r="A8" s="547" t="s">
        <v>4</v>
      </c>
      <c r="B8" s="548"/>
      <c r="C8" s="84" t="s">
        <v>5</v>
      </c>
      <c r="D8" s="85" t="str">
        <f>'DATA PNS'!E7</f>
        <v>Dra. ISTOYO BAMBANG IRIANTO, M.M.</v>
      </c>
      <c r="E8" s="86"/>
      <c r="F8" s="86"/>
      <c r="G8" s="87"/>
      <c r="H8" s="88" t="s">
        <v>4</v>
      </c>
      <c r="I8" s="83"/>
      <c r="J8" s="84" t="s">
        <v>5</v>
      </c>
      <c r="K8" s="89" t="str">
        <f>'DATA PNS'!E13</f>
        <v>H. SIDIK PRAMONO, S.Ag, M.Si.</v>
      </c>
      <c r="L8" s="90"/>
      <c r="M8" s="90"/>
      <c r="N8" s="90"/>
      <c r="O8" s="90"/>
      <c r="P8" s="90"/>
      <c r="Q8" s="90"/>
      <c r="R8" s="91"/>
    </row>
    <row r="9" spans="1:18" ht="15" customHeight="1">
      <c r="A9" s="547" t="s">
        <v>6</v>
      </c>
      <c r="B9" s="548"/>
      <c r="C9" s="84" t="s">
        <v>5</v>
      </c>
      <c r="D9" s="85" t="str">
        <f>'DATA PNS'!E8</f>
        <v>19621117 199403 1 004</v>
      </c>
      <c r="E9" s="86"/>
      <c r="F9" s="86"/>
      <c r="G9" s="87"/>
      <c r="H9" s="88" t="s">
        <v>6</v>
      </c>
      <c r="I9" s="83"/>
      <c r="J9" s="84" t="s">
        <v>5</v>
      </c>
      <c r="K9" s="89" t="str">
        <f>'DATA PNS'!E14</f>
        <v>19700303 199703 1 004</v>
      </c>
      <c r="L9" s="90"/>
      <c r="M9" s="90"/>
      <c r="N9" s="90"/>
      <c r="O9" s="90"/>
      <c r="P9" s="90"/>
      <c r="Q9" s="90"/>
      <c r="R9" s="91"/>
    </row>
    <row r="10" spans="1:18" ht="15" customHeight="1">
      <c r="A10" s="547" t="s">
        <v>7</v>
      </c>
      <c r="B10" s="548"/>
      <c r="C10" s="84" t="s">
        <v>5</v>
      </c>
      <c r="D10" s="85" t="str">
        <f>'DATA PNS'!E9</f>
        <v>Pembina / IV a</v>
      </c>
      <c r="E10" s="86"/>
      <c r="F10" s="86"/>
      <c r="G10" s="87"/>
      <c r="H10" s="88" t="s">
        <v>7</v>
      </c>
      <c r="I10" s="83"/>
      <c r="J10" s="84" t="s">
        <v>5</v>
      </c>
      <c r="K10" s="89" t="str">
        <f>'DATA PNS'!E15</f>
        <v>Pembina / IV a</v>
      </c>
      <c r="L10" s="90"/>
      <c r="M10" s="90"/>
      <c r="N10" s="90"/>
      <c r="O10" s="90"/>
      <c r="P10" s="90"/>
      <c r="Q10" s="90"/>
      <c r="R10" s="91"/>
    </row>
    <row r="11" spans="1:18" ht="15" customHeight="1">
      <c r="A11" s="547" t="s">
        <v>8</v>
      </c>
      <c r="B11" s="548"/>
      <c r="C11" s="84" t="s">
        <v>5</v>
      </c>
      <c r="D11" s="85" t="str">
        <f>'DATA PNS'!E10</f>
        <v>Kepala Madrasah Tsanawiyah Negeri 4 Sleman</v>
      </c>
      <c r="E11" s="86"/>
      <c r="F11" s="86"/>
      <c r="G11" s="87"/>
      <c r="H11" s="88" t="s">
        <v>8</v>
      </c>
      <c r="I11" s="83"/>
      <c r="J11" s="84" t="s">
        <v>5</v>
      </c>
      <c r="K11" s="89" t="str">
        <f>'DATA PNS'!E16</f>
        <v>Kepala Kantor Kementerian Agama Kab. Sleman</v>
      </c>
      <c r="L11" s="90"/>
      <c r="M11" s="90"/>
      <c r="N11" s="90"/>
      <c r="O11" s="90"/>
      <c r="P11" s="90"/>
      <c r="Q11" s="90"/>
      <c r="R11" s="91"/>
    </row>
    <row r="12" spans="1:18" ht="15" customHeight="1">
      <c r="A12" s="547" t="s">
        <v>9</v>
      </c>
      <c r="B12" s="548"/>
      <c r="C12" s="84" t="s">
        <v>5</v>
      </c>
      <c r="D12" s="85" t="str">
        <f>'DATA PNS'!E11</f>
        <v>Madrasah Tsanawiyah Negeri 4 Sleman</v>
      </c>
      <c r="E12" s="83"/>
      <c r="F12" s="83"/>
      <c r="G12" s="84"/>
      <c r="H12" s="88" t="s">
        <v>9</v>
      </c>
      <c r="I12" s="83"/>
      <c r="J12" s="84" t="s">
        <v>5</v>
      </c>
      <c r="K12" s="89" t="str">
        <f>'DATA PNS'!E17</f>
        <v>Kantor Kementerian Agama Kab. Sleman</v>
      </c>
      <c r="L12" s="90"/>
      <c r="M12" s="105"/>
      <c r="N12" s="105"/>
      <c r="O12" s="105"/>
      <c r="P12" s="105"/>
      <c r="Q12" s="105"/>
      <c r="R12" s="106"/>
    </row>
    <row r="13" spans="1:18" s="101" customFormat="1" ht="24" customHeight="1">
      <c r="A13" s="100" t="s">
        <v>10</v>
      </c>
      <c r="B13" s="590" t="s">
        <v>11</v>
      </c>
      <c r="C13" s="591"/>
      <c r="D13" s="592"/>
      <c r="E13" s="590" t="s">
        <v>12</v>
      </c>
      <c r="F13" s="591"/>
      <c r="G13" s="591"/>
      <c r="H13" s="592"/>
      <c r="I13" s="590" t="s">
        <v>13</v>
      </c>
      <c r="J13" s="651"/>
      <c r="K13" s="651"/>
      <c r="L13" s="652"/>
      <c r="M13" s="669" t="s">
        <v>142</v>
      </c>
      <c r="N13" s="669"/>
      <c r="O13" s="669"/>
      <c r="P13" s="669"/>
      <c r="Q13" s="669"/>
      <c r="R13" s="669"/>
    </row>
    <row r="14" spans="1:18">
      <c r="A14" s="92" t="s">
        <v>14</v>
      </c>
      <c r="B14" s="593" t="s">
        <v>15</v>
      </c>
      <c r="C14" s="594"/>
      <c r="D14" s="595"/>
      <c r="E14" s="593" t="s">
        <v>16</v>
      </c>
      <c r="F14" s="594"/>
      <c r="G14" s="594"/>
      <c r="H14" s="595"/>
      <c r="I14" s="593" t="s">
        <v>17</v>
      </c>
      <c r="J14" s="654"/>
      <c r="K14" s="654"/>
      <c r="L14" s="655"/>
      <c r="M14" s="653" t="s">
        <v>19</v>
      </c>
      <c r="N14" s="653"/>
      <c r="O14" s="653"/>
      <c r="P14" s="653"/>
      <c r="Q14" s="653"/>
      <c r="R14" s="653"/>
    </row>
    <row r="15" spans="1:18">
      <c r="A15" s="596" t="s">
        <v>18</v>
      </c>
      <c r="B15" s="594"/>
      <c r="C15" s="594"/>
      <c r="D15" s="594"/>
      <c r="E15" s="594"/>
      <c r="F15" s="594"/>
      <c r="G15" s="594"/>
      <c r="H15" s="594"/>
      <c r="I15" s="657"/>
      <c r="J15" s="657"/>
      <c r="K15" s="657"/>
      <c r="L15" s="657"/>
      <c r="M15" s="670"/>
      <c r="N15" s="670"/>
      <c r="O15" s="670"/>
      <c r="P15" s="670"/>
      <c r="Q15" s="670"/>
      <c r="R15" s="671"/>
    </row>
    <row r="16" spans="1:18" ht="60" customHeight="1">
      <c r="A16" s="93">
        <f>IF('RENCANA SKP'!A16="","",'RENCANA SKP'!A16)</f>
        <v>1</v>
      </c>
      <c r="B16" s="587" t="str">
        <f>IF('RENCANA SKP'!B16="","",'RENCANA SKP'!B16)</f>
        <v>Menguatnya muatan moderasi beragama dalam mata pelajaran agama di ruang publik</v>
      </c>
      <c r="C16" s="588"/>
      <c r="D16" s="589"/>
      <c r="E16" s="587" t="str">
        <f>IF('RENCANA SKP'!E16="","",'RENCANA SKP'!E16)</f>
        <v>Persentase siswa di Madrasah yang memperoleh pendidikan agama yang bermuatan moderasi beragama</v>
      </c>
      <c r="F16" s="585"/>
      <c r="G16" s="585"/>
      <c r="H16" s="585"/>
      <c r="I16" s="118">
        <f>IF('RENCANA SKP'!I16="","",'RENCANA SKP'!I16)</f>
        <v>100</v>
      </c>
      <c r="J16" s="661" t="str">
        <f>IF('RENCANA SKP'!N16="","",'RENCANA SKP'!N16)</f>
        <v>Persen</v>
      </c>
      <c r="K16" s="661"/>
      <c r="L16" s="662"/>
      <c r="M16" s="666" t="s">
        <v>143</v>
      </c>
      <c r="N16" s="667"/>
      <c r="O16" s="667"/>
      <c r="P16" s="667"/>
      <c r="Q16" s="667"/>
      <c r="R16" s="668"/>
    </row>
    <row r="17" spans="1:18" ht="60" customHeight="1">
      <c r="A17" s="93" t="str">
        <f>IF('RENCANA SKP'!A17="","",'RENCANA SKP'!A17)</f>
        <v/>
      </c>
      <c r="B17" s="587" t="str">
        <f>IF('RENCANA SKP'!B17="","",'RENCANA SKP'!B17)</f>
        <v/>
      </c>
      <c r="C17" s="588"/>
      <c r="D17" s="589"/>
      <c r="E17" s="587" t="str">
        <f>IF('RENCANA SKP'!E17="","",'RENCANA SKP'!E17)</f>
        <v>Persentase guru di madrasah yang dibina dalam moderasi beragama</v>
      </c>
      <c r="F17" s="585"/>
      <c r="G17" s="585"/>
      <c r="H17" s="585"/>
      <c r="I17" s="118">
        <f>IF('RENCANA SKP'!I17="","",'RENCANA SKP'!I17)</f>
        <v>100</v>
      </c>
      <c r="J17" s="661" t="str">
        <f>IF('RENCANA SKP'!N17="","",'RENCANA SKP'!N17)</f>
        <v>Persen</v>
      </c>
      <c r="K17" s="661"/>
      <c r="L17" s="662"/>
      <c r="M17" s="666" t="s">
        <v>143</v>
      </c>
      <c r="N17" s="667"/>
      <c r="O17" s="667"/>
      <c r="P17" s="667"/>
      <c r="Q17" s="667"/>
      <c r="R17" s="668"/>
    </row>
    <row r="18" spans="1:18" ht="60" customHeight="1">
      <c r="A18" s="93" t="str">
        <f>IF('RENCANA SKP'!A18="","",'RENCANA SKP'!A18)</f>
        <v/>
      </c>
      <c r="B18" s="587" t="str">
        <f>IF('RENCANA SKP'!B18="","",'RENCANA SKP'!B18)</f>
        <v/>
      </c>
      <c r="C18" s="588"/>
      <c r="D18" s="589"/>
      <c r="E18" s="587" t="str">
        <f>IF('RENCANA SKP'!E18="","",'RENCANA SKP'!E18)</f>
        <v>Jumlah kegiatan ekstrakurikuler keagamaan di madrasah yang bermuatan moderasi beragama</v>
      </c>
      <c r="F18" s="585"/>
      <c r="G18" s="585"/>
      <c r="H18" s="585"/>
      <c r="I18" s="118">
        <f>IF('RENCANA SKP'!I18="","",'RENCANA SKP'!I18)</f>
        <v>100</v>
      </c>
      <c r="J18" s="661" t="str">
        <f>IF('RENCANA SKP'!N18="","",'RENCANA SKP'!N18)</f>
        <v>Persen</v>
      </c>
      <c r="K18" s="661"/>
      <c r="L18" s="662"/>
      <c r="M18" s="666" t="s">
        <v>143</v>
      </c>
      <c r="N18" s="667"/>
      <c r="O18" s="667"/>
      <c r="P18" s="667"/>
      <c r="Q18" s="667"/>
      <c r="R18" s="668"/>
    </row>
    <row r="19" spans="1:18" ht="60" customHeight="1">
      <c r="A19" s="93">
        <f>IF('RENCANA SKP'!A19="","",'RENCANA SKP'!A19)</f>
        <v>2</v>
      </c>
      <c r="B19" s="587" t="str">
        <f>IF('RENCANA SKP'!B19="","",'RENCANA SKP'!B19)</f>
        <v>Meningkatnya kualitas penerapan kurikulum dan pola pembelajaran inovatif</v>
      </c>
      <c r="C19" s="588"/>
      <c r="D19" s="589"/>
      <c r="E19" s="587" t="str">
        <f>IF('RENCANA SKP'!E19="","",'RENCANA SKP'!E19)</f>
        <v>Persentase madrasah yang menerapkan metode pembelajaran inovatif dalam kurikulum</v>
      </c>
      <c r="F19" s="585"/>
      <c r="G19" s="585"/>
      <c r="H19" s="585"/>
      <c r="I19" s="118">
        <f>IF('RENCANA SKP'!I19="","",'RENCANA SKP'!I19)</f>
        <v>100</v>
      </c>
      <c r="J19" s="661" t="str">
        <f>IF('RENCANA SKP'!N19="","",'RENCANA SKP'!N19)</f>
        <v>Persen</v>
      </c>
      <c r="K19" s="661"/>
      <c r="L19" s="662"/>
      <c r="M19" s="666" t="s">
        <v>143</v>
      </c>
      <c r="N19" s="667"/>
      <c r="O19" s="667"/>
      <c r="P19" s="667"/>
      <c r="Q19" s="667"/>
      <c r="R19" s="668"/>
    </row>
    <row r="20" spans="1:18" ht="60" customHeight="1">
      <c r="A20" s="93">
        <f>IF('RENCANA SKP'!A20="","",'RENCANA SKP'!A20)</f>
        <v>3</v>
      </c>
      <c r="B20" s="587" t="str">
        <f>IF('RENCANA SKP'!B20="","",'RENCANA SKP'!B20)</f>
        <v>Meningkatnya kualitas penilaian pendidikan</v>
      </c>
      <c r="C20" s="588"/>
      <c r="D20" s="589"/>
      <c r="E20" s="587" t="str">
        <f>IF('RENCANA SKP'!E20="","",'RENCANA SKP'!E20)</f>
        <v>Persentase guru di madrasah yang dinilai kinerjanya sebagai dasar penetapan tunjangan</v>
      </c>
      <c r="F20" s="585"/>
      <c r="G20" s="585"/>
      <c r="H20" s="585"/>
      <c r="I20" s="118">
        <f>IF('RENCANA SKP'!I20="","",'RENCANA SKP'!I20)</f>
        <v>100</v>
      </c>
      <c r="J20" s="661" t="str">
        <f>IF('RENCANA SKP'!N20="","",'RENCANA SKP'!N20)</f>
        <v>Persen</v>
      </c>
      <c r="K20" s="661"/>
      <c r="L20" s="662"/>
      <c r="M20" s="666" t="s">
        <v>143</v>
      </c>
      <c r="N20" s="667"/>
      <c r="O20" s="667"/>
      <c r="P20" s="667"/>
      <c r="Q20" s="667"/>
      <c r="R20" s="668"/>
    </row>
    <row r="21" spans="1:18" ht="60" customHeight="1">
      <c r="A21" s="93" t="str">
        <f>IF('RENCANA SKP'!A21="","",'RENCANA SKP'!A21)</f>
        <v/>
      </c>
      <c r="B21" s="587" t="str">
        <f>IF('RENCANA SKP'!B21="","",'RENCANA SKP'!B21)</f>
        <v/>
      </c>
      <c r="C21" s="588"/>
      <c r="D21" s="589"/>
      <c r="E21" s="587" t="str">
        <f>IF('RENCANA SKP'!E21="","",'RENCANA SKP'!E21)</f>
        <v>Jumlah penghargaan bagi guru dan tenaga kependidikan pada madrasah/sekolah keagamaan</v>
      </c>
      <c r="F21" s="585"/>
      <c r="G21" s="585"/>
      <c r="H21" s="585"/>
      <c r="I21" s="118">
        <f>IF('RENCANA SKP'!I21="","",'RENCANA SKP'!I21)</f>
        <v>1</v>
      </c>
      <c r="J21" s="661" t="str">
        <f>IF('RENCANA SKP'!N21="","",'RENCANA SKP'!N21)</f>
        <v>Penghargaan</v>
      </c>
      <c r="K21" s="661"/>
      <c r="L21" s="662"/>
      <c r="M21" s="666" t="s">
        <v>143</v>
      </c>
      <c r="N21" s="667"/>
      <c r="O21" s="667"/>
      <c r="P21" s="667"/>
      <c r="Q21" s="667"/>
      <c r="R21" s="668"/>
    </row>
    <row r="22" spans="1:18" ht="60" customHeight="1">
      <c r="A22" s="93" t="str">
        <f>IF('RENCANA SKP'!A22="","",'RENCANA SKP'!A22)</f>
        <v/>
      </c>
      <c r="B22" s="587" t="str">
        <f>IF('RENCANA SKP'!B22="","",'RENCANA SKP'!B22)</f>
        <v/>
      </c>
      <c r="C22" s="588"/>
      <c r="D22" s="589"/>
      <c r="E22" s="587" t="str">
        <f>IF('RENCANA SKP'!E22="","",'RENCANA SKP'!E22)</f>
        <v>Jumlah penyelenggaraan asesmen kompetensi siswa di madrasah / sekolah keagamaan</v>
      </c>
      <c r="F22" s="585"/>
      <c r="G22" s="585"/>
      <c r="H22" s="585"/>
      <c r="I22" s="118">
        <f>IF('RENCANA SKP'!I22="","",'RENCANA SKP'!I22)</f>
        <v>2</v>
      </c>
      <c r="J22" s="661" t="str">
        <f>IF('RENCANA SKP'!N22="","",'RENCANA SKP'!N22)</f>
        <v>Asesmen</v>
      </c>
      <c r="K22" s="661"/>
      <c r="L22" s="662"/>
      <c r="M22" s="666" t="s">
        <v>143</v>
      </c>
      <c r="N22" s="667"/>
      <c r="O22" s="667"/>
      <c r="P22" s="667"/>
      <c r="Q22" s="667"/>
      <c r="R22" s="668"/>
    </row>
    <row r="23" spans="1:18" ht="60" customHeight="1">
      <c r="A23" s="93" t="str">
        <f>IF('RENCANA SKP'!A23="","",'RENCANA SKP'!A23)</f>
        <v/>
      </c>
      <c r="B23" s="587" t="str">
        <f>IF('RENCANA SKP'!B23="","",'RENCANA SKP'!B23)</f>
        <v/>
      </c>
      <c r="C23" s="588"/>
      <c r="D23" s="589"/>
      <c r="E23" s="587" t="str">
        <f>IF('RENCANA SKP'!E23="","",'RENCANA SKP'!E23)</f>
        <v>Persentase siswa madrasah yang mengikuti asesmen kompetensi</v>
      </c>
      <c r="F23" s="585"/>
      <c r="G23" s="585"/>
      <c r="H23" s="585"/>
      <c r="I23" s="118">
        <f>IF('RENCANA SKP'!I23="","",'RENCANA SKP'!I23)</f>
        <v>100</v>
      </c>
      <c r="J23" s="661" t="str">
        <f>IF('RENCANA SKP'!N23="","",'RENCANA SKP'!N23)</f>
        <v>Persen</v>
      </c>
      <c r="K23" s="661"/>
      <c r="L23" s="662"/>
      <c r="M23" s="666" t="s">
        <v>143</v>
      </c>
      <c r="N23" s="667"/>
      <c r="O23" s="667"/>
      <c r="P23" s="667"/>
      <c r="Q23" s="667"/>
      <c r="R23" s="668"/>
    </row>
    <row r="24" spans="1:18" ht="60" customHeight="1">
      <c r="A24" s="93">
        <f>IF('RENCANA SKP'!A24="","",'RENCANA SKP'!A24)</f>
        <v>4</v>
      </c>
      <c r="B24" s="587" t="str">
        <f>IF('RENCANA SKP'!B24="","",'RENCANA SKP'!B24)</f>
        <v xml:space="preserve">Meningkatnya penerapan teknologi informasi dan komunikasi dalam sistem pembelajaran </v>
      </c>
      <c r="C24" s="588"/>
      <c r="D24" s="589"/>
      <c r="E24" s="587" t="str">
        <f>IF('RENCANA SKP'!E24="","",'RENCANA SKP'!E24)</f>
        <v>Persentase madrasah yang menerapkan TIK untuk e-pembelajaran</v>
      </c>
      <c r="F24" s="585"/>
      <c r="G24" s="585"/>
      <c r="H24" s="585"/>
      <c r="I24" s="118">
        <v>85</v>
      </c>
      <c r="J24" s="661" t="str">
        <f>IF('RENCANA SKP'!N24="","",'RENCANA SKP'!N24)</f>
        <v>Persen</v>
      </c>
      <c r="K24" s="661"/>
      <c r="L24" s="662"/>
      <c r="M24" s="666" t="s">
        <v>143</v>
      </c>
      <c r="N24" s="667"/>
      <c r="O24" s="667"/>
      <c r="P24" s="667"/>
      <c r="Q24" s="667"/>
      <c r="R24" s="668"/>
    </row>
    <row r="25" spans="1:18" ht="60" customHeight="1">
      <c r="A25" s="93" t="str">
        <f>IF('RENCANA SKP'!A25="","",'RENCANA SKP'!A25)</f>
        <v/>
      </c>
      <c r="B25" s="587" t="str">
        <f>IF('RENCANA SKP'!B25="","",'RENCANA SKP'!B25)</f>
        <v/>
      </c>
      <c r="C25" s="588"/>
      <c r="D25" s="589"/>
      <c r="E25" s="587" t="str">
        <f>IF('RENCANA SKP'!E25="","",'RENCANA SKP'!E25)</f>
        <v>Persentase mata pelajaran di madrasah yang menggunakan bahan belajar berbasis TIK untuk e-pembelajaran</v>
      </c>
      <c r="F25" s="585"/>
      <c r="G25" s="585"/>
      <c r="H25" s="585"/>
      <c r="I25" s="118">
        <f>IF('RENCANA SKP'!I25="","",'RENCANA SKP'!I25)</f>
        <v>100</v>
      </c>
      <c r="J25" s="661" t="str">
        <f>IF('RENCANA SKP'!N25="","",'RENCANA SKP'!N25)</f>
        <v>Persen</v>
      </c>
      <c r="K25" s="661"/>
      <c r="L25" s="662"/>
      <c r="M25" s="666" t="s">
        <v>143</v>
      </c>
      <c r="N25" s="667"/>
      <c r="O25" s="667"/>
      <c r="P25" s="667"/>
      <c r="Q25" s="667"/>
      <c r="R25" s="668"/>
    </row>
    <row r="26" spans="1:18" ht="60" customHeight="1">
      <c r="A26" s="93">
        <f>IF('RENCANA SKP'!A26="","",'RENCANA SKP'!A26)</f>
        <v>5</v>
      </c>
      <c r="B26" s="587" t="str">
        <f>IF('RENCANA SKP'!B26="","",'RENCANA SKP'!B26)</f>
        <v>Meningkatnya kualitas sarana dan prasarana pendidikan</v>
      </c>
      <c r="C26" s="588"/>
      <c r="D26" s="589"/>
      <c r="E26" s="587" t="str">
        <f>IF('RENCANA SKP'!E26="","",'RENCANA SKP'!E26)</f>
        <v>Persentase MTs/ Wustha/ SMPTK/ Madyama Widya Pasraman yang memenuhi SPM Sarana Prasarana</v>
      </c>
      <c r="F26" s="585"/>
      <c r="G26" s="585"/>
      <c r="H26" s="585"/>
      <c r="I26" s="118">
        <f>IF('RENCANA SKP'!I26="","",'RENCANA SKP'!I26)</f>
        <v>80</v>
      </c>
      <c r="J26" s="661" t="str">
        <f>IF('RENCANA SKP'!N26="","",'RENCANA SKP'!N26)</f>
        <v xml:space="preserve">Persen </v>
      </c>
      <c r="K26" s="661"/>
      <c r="L26" s="662"/>
      <c r="M26" s="666" t="s">
        <v>143</v>
      </c>
      <c r="N26" s="667"/>
      <c r="O26" s="667"/>
      <c r="P26" s="667"/>
      <c r="Q26" s="667"/>
      <c r="R26" s="668"/>
    </row>
    <row r="27" spans="1:18" ht="60" customHeight="1">
      <c r="A27" s="93">
        <f>IF('RENCANA SKP'!A27="","",'RENCANA SKP'!A27)</f>
        <v>6</v>
      </c>
      <c r="B27" s="587" t="str">
        <f>IF('RENCANA SKP'!B27="","",'RENCANA SKP'!B27)</f>
        <v>Meningkatnya pemberian bantuan pendidikan bagi anak kurang mampu, daerah afirmasi dan berbakat</v>
      </c>
      <c r="C27" s="588"/>
      <c r="D27" s="589"/>
      <c r="E27" s="587" t="str">
        <f>IF('RENCANA SKP'!E27="","",'RENCANA SKP'!E27)</f>
        <v>Jumlah siswa penerima BOS pada Madrasah</v>
      </c>
      <c r="F27" s="585"/>
      <c r="G27" s="585"/>
      <c r="H27" s="585"/>
      <c r="I27" s="118">
        <f>IF('RENCANA SKP'!I27="","",'RENCANA SKP'!I27)</f>
        <v>620</v>
      </c>
      <c r="J27" s="661" t="str">
        <f>IF('RENCANA SKP'!N27="","",'RENCANA SKP'!N27)</f>
        <v>siswa</v>
      </c>
      <c r="K27" s="661"/>
      <c r="L27" s="662"/>
      <c r="M27" s="666" t="s">
        <v>143</v>
      </c>
      <c r="N27" s="667"/>
      <c r="O27" s="667"/>
      <c r="P27" s="667"/>
      <c r="Q27" s="667"/>
      <c r="R27" s="668"/>
    </row>
    <row r="28" spans="1:18" ht="60" customHeight="1">
      <c r="A28" s="93" t="str">
        <f>IF('RENCANA SKP'!A28="","",'RENCANA SKP'!A28)</f>
        <v/>
      </c>
      <c r="B28" s="587" t="str">
        <f>IF('RENCANA SKP'!B28="","",'RENCANA SKP'!B28)</f>
        <v/>
      </c>
      <c r="C28" s="588"/>
      <c r="D28" s="589"/>
      <c r="E28" s="587" t="str">
        <f>IF('RENCANA SKP'!E28="","",'RENCANA SKP'!E28)</f>
        <v xml:space="preserve">Persentase siswa madrasah penerima PIP </v>
      </c>
      <c r="F28" s="585"/>
      <c r="G28" s="585"/>
      <c r="H28" s="585"/>
      <c r="I28" s="118">
        <f>IF('RENCANA SKP'!I28="","",'RENCANA SKP'!I28)</f>
        <v>15</v>
      </c>
      <c r="J28" s="661" t="str">
        <f>IF('RENCANA SKP'!N28="","",'RENCANA SKP'!N28)</f>
        <v>Persen</v>
      </c>
      <c r="K28" s="661"/>
      <c r="L28" s="662"/>
      <c r="M28" s="666" t="s">
        <v>143</v>
      </c>
      <c r="N28" s="667"/>
      <c r="O28" s="667"/>
      <c r="P28" s="667"/>
      <c r="Q28" s="667"/>
      <c r="R28" s="668"/>
    </row>
    <row r="29" spans="1:18" ht="60" customHeight="1">
      <c r="A29" s="93">
        <f>IF('RENCANA SKP'!A29="","",'RENCANA SKP'!A29)</f>
        <v>7</v>
      </c>
      <c r="B29" s="587" t="str">
        <f>IF('RENCANA SKP'!B29="","",'RENCANA SKP'!B29)</f>
        <v>Meningkatnya kualitas pendidik dan tenaga kependidikan</v>
      </c>
      <c r="C29" s="588"/>
      <c r="D29" s="589"/>
      <c r="E29" s="587" t="str">
        <f>IF('RENCANA SKP'!E29="","",'RENCANA SKP'!E29)</f>
        <v>Persentase guru madrasah dan ustadz pendidikan diniyah/ muadalah yang lulus sertifikasi</v>
      </c>
      <c r="F29" s="585"/>
      <c r="G29" s="585"/>
      <c r="H29" s="585"/>
      <c r="I29" s="118">
        <f>IF('RENCANA SKP'!I29="","",'RENCANA SKP'!I29)</f>
        <v>82</v>
      </c>
      <c r="J29" s="661" t="str">
        <f>IF('RENCANA SKP'!N29="","",'RENCANA SKP'!N29)</f>
        <v>Persen</v>
      </c>
      <c r="K29" s="661"/>
      <c r="L29" s="662"/>
      <c r="M29" s="666" t="s">
        <v>143</v>
      </c>
      <c r="N29" s="667"/>
      <c r="O29" s="667"/>
      <c r="P29" s="667"/>
      <c r="Q29" s="667"/>
      <c r="R29" s="668"/>
    </row>
    <row r="30" spans="1:18" ht="60" customHeight="1">
      <c r="A30" s="93" t="str">
        <f>IF('RENCANA SKP'!A30="","",'RENCANA SKP'!A30)</f>
        <v/>
      </c>
      <c r="B30" s="587" t="str">
        <f>IF('RENCANA SKP'!B30="","",'RENCANA SKP'!B30)</f>
        <v/>
      </c>
      <c r="C30" s="588"/>
      <c r="D30" s="589"/>
      <c r="E30" s="587" t="str">
        <f>IF('RENCANA SKP'!E30="","",'RENCANA SKP'!E30)</f>
        <v>Persentase tenaga kependidikan madrasah dan pendidikan diniyah/ muadalah yang memperoleh peningkatan kompetensi</v>
      </c>
      <c r="F30" s="585"/>
      <c r="G30" s="585"/>
      <c r="H30" s="585"/>
      <c r="I30" s="118">
        <f>IF('RENCANA SKP'!I30="","",'RENCANA SKP'!I30)</f>
        <v>80</v>
      </c>
      <c r="J30" s="661" t="str">
        <f>IF('RENCANA SKP'!N30="","",'RENCANA SKP'!N30)</f>
        <v>Persen</v>
      </c>
      <c r="K30" s="661"/>
      <c r="L30" s="662"/>
      <c r="M30" s="666" t="s">
        <v>143</v>
      </c>
      <c r="N30" s="667"/>
      <c r="O30" s="667"/>
      <c r="P30" s="667"/>
      <c r="Q30" s="667"/>
      <c r="R30" s="668"/>
    </row>
    <row r="31" spans="1:18" ht="60" customHeight="1">
      <c r="A31" s="93" t="str">
        <f>IF('RENCANA SKP'!A31="","",'RENCANA SKP'!A31)</f>
        <v/>
      </c>
      <c r="B31" s="587" t="str">
        <f>IF('RENCANA SKP'!B31="","",'RENCANA SKP'!B31)</f>
        <v/>
      </c>
      <c r="C31" s="588"/>
      <c r="D31" s="589"/>
      <c r="E31" s="587" t="str">
        <f>IF('RENCANA SKP'!E31="","",'RENCANA SKP'!E31)</f>
        <v>Persentase kepala madrasah dan pendidikan diniyah/ muadalah yang memperoleh peningkatan kompetensi</v>
      </c>
      <c r="F31" s="585"/>
      <c r="G31" s="585"/>
      <c r="H31" s="585"/>
      <c r="I31" s="118">
        <f>IF('RENCANA SKP'!I31="","",'RENCANA SKP'!I31)</f>
        <v>100</v>
      </c>
      <c r="J31" s="661" t="str">
        <f>IF('RENCANA SKP'!N31="","",'RENCANA SKP'!N31)</f>
        <v>Persen</v>
      </c>
      <c r="K31" s="661"/>
      <c r="L31" s="662"/>
      <c r="M31" s="666" t="s">
        <v>143</v>
      </c>
      <c r="N31" s="667"/>
      <c r="O31" s="667"/>
      <c r="P31" s="667"/>
      <c r="Q31" s="667"/>
      <c r="R31" s="668"/>
    </row>
    <row r="32" spans="1:18" ht="60" customHeight="1">
      <c r="A32" s="93">
        <f>IF('RENCANA SKP'!A32="","",'RENCANA SKP'!A32)</f>
        <v>8</v>
      </c>
      <c r="B32" s="587" t="str">
        <f>IF('RENCANA SKP'!B32="","",'RENCANA SKP'!B32)</f>
        <v>Meningkatnya kualitas pendidikan profesi guru melalui peningkatan kualifikasi pendidik</v>
      </c>
      <c r="C32" s="588"/>
      <c r="D32" s="589"/>
      <c r="E32" s="587" t="str">
        <f>IF('RENCANA SKP'!E32="","",'RENCANA SKP'!E32)</f>
        <v>Persentase guru madrasah yang mengikuti PPG</v>
      </c>
      <c r="F32" s="585"/>
      <c r="G32" s="585"/>
      <c r="H32" s="585"/>
      <c r="I32" s="118">
        <f>IF('RENCANA SKP'!I32="","",'RENCANA SKP'!I32)</f>
        <v>88</v>
      </c>
      <c r="J32" s="661" t="str">
        <f>IF('RENCANA SKP'!N32="","",'RENCANA SKP'!N32)</f>
        <v>Persen</v>
      </c>
      <c r="K32" s="661"/>
      <c r="L32" s="662"/>
      <c r="M32" s="666" t="s">
        <v>143</v>
      </c>
      <c r="N32" s="667"/>
      <c r="O32" s="667"/>
      <c r="P32" s="667"/>
      <c r="Q32" s="667"/>
      <c r="R32" s="668"/>
    </row>
    <row r="33" spans="1:18" ht="60" customHeight="1">
      <c r="A33" s="93">
        <f>IF('RENCANA SKP'!A33="","",'RENCANA SKP'!A33)</f>
        <v>9</v>
      </c>
      <c r="B33" s="587" t="str">
        <f>IF('RENCANA SKP'!B33="","",'RENCANA SKP'!B33)</f>
        <v>Meningkatnya budaya mutu pendidikan</v>
      </c>
      <c r="C33" s="588"/>
      <c r="D33" s="589"/>
      <c r="E33" s="587" t="str">
        <f>IF('RENCANA SKP'!E33="","",'RENCANA SKP'!E33)</f>
        <v>Persentase madrasah yang menerapkan budaya mutu</v>
      </c>
      <c r="F33" s="585"/>
      <c r="G33" s="585"/>
      <c r="H33" s="585"/>
      <c r="I33" s="118">
        <f>IF('RENCANA SKP'!I33="","",'RENCANA SKP'!I33)</f>
        <v>100</v>
      </c>
      <c r="J33" s="661" t="str">
        <f>IF('RENCANA SKP'!N33="","",'RENCANA SKP'!N33)</f>
        <v>Persen</v>
      </c>
      <c r="K33" s="661"/>
      <c r="L33" s="662"/>
      <c r="M33" s="666" t="s">
        <v>143</v>
      </c>
      <c r="N33" s="667"/>
      <c r="O33" s="667"/>
      <c r="P33" s="667"/>
      <c r="Q33" s="667"/>
      <c r="R33" s="668"/>
    </row>
    <row r="34" spans="1:18" ht="60" customHeight="1">
      <c r="A34" s="93" t="str">
        <f>IF('RENCANA SKP'!A34="","",'RENCANA SKP'!A34)</f>
        <v/>
      </c>
      <c r="B34" s="587" t="str">
        <f>IF('RENCANA SKP'!B34="","",'RENCANA SKP'!B34)</f>
        <v/>
      </c>
      <c r="C34" s="588"/>
      <c r="D34" s="589"/>
      <c r="E34" s="587" t="str">
        <f>IF('RENCANA SKP'!E34="","",'RENCANA SKP'!E34)</f>
        <v>Persentase siswa madrasah yang mengikuti kompetisi nasional maupun internasional</v>
      </c>
      <c r="F34" s="585"/>
      <c r="G34" s="585"/>
      <c r="H34" s="585"/>
      <c r="I34" s="118">
        <v>2</v>
      </c>
      <c r="J34" s="661" t="str">
        <f>IF('RENCANA SKP'!N34="","",'RENCANA SKP'!N34)</f>
        <v>Persen</v>
      </c>
      <c r="K34" s="661"/>
      <c r="L34" s="662"/>
      <c r="M34" s="666" t="s">
        <v>143</v>
      </c>
      <c r="N34" s="667"/>
      <c r="O34" s="667"/>
      <c r="P34" s="667"/>
      <c r="Q34" s="667"/>
      <c r="R34" s="668"/>
    </row>
    <row r="35" spans="1:18" ht="60" customHeight="1">
      <c r="A35" s="93">
        <f>IF('RENCANA SKP'!A35="","",'RENCANA SKP'!A35)</f>
        <v>10</v>
      </c>
      <c r="B35" s="587" t="str">
        <f>IF('RENCANA SKP'!B35="","",'RENCANA SKP'!B35)</f>
        <v>Meningkatnya budaya belajar dan lingkungan madrasah/sekolah yang menyenangkan dan bebas dari kekerasan</v>
      </c>
      <c r="C35" s="588"/>
      <c r="D35" s="589"/>
      <c r="E35" s="587" t="str">
        <f>IF('RENCANA SKP'!E35="","",'RENCANA SKP'!E35)</f>
        <v>Persentase madrasah yang mengintegrasikan pendidikan karakter dalam pembelajaran</v>
      </c>
      <c r="F35" s="585"/>
      <c r="G35" s="585"/>
      <c r="H35" s="585"/>
      <c r="I35" s="118">
        <f>IF('RENCANA SKP'!I35="","",'RENCANA SKP'!I35)</f>
        <v>100</v>
      </c>
      <c r="J35" s="661" t="str">
        <f>IF('RENCANA SKP'!N35="","",'RENCANA SKP'!N35)</f>
        <v>Persen</v>
      </c>
      <c r="K35" s="661"/>
      <c r="L35" s="662"/>
      <c r="M35" s="666" t="s">
        <v>143</v>
      </c>
      <c r="N35" s="667"/>
      <c r="O35" s="667"/>
      <c r="P35" s="667"/>
      <c r="Q35" s="667"/>
      <c r="R35" s="668"/>
    </row>
    <row r="36" spans="1:18" ht="60" customHeight="1">
      <c r="A36" s="93" t="str">
        <f>IF('RENCANA SKP'!A36="","",'RENCANA SKP'!A36)</f>
        <v/>
      </c>
      <c r="B36" s="587" t="str">
        <f>IF('RENCANA SKP'!B36="","",'RENCANA SKP'!B36)</f>
        <v/>
      </c>
      <c r="C36" s="588"/>
      <c r="D36" s="589"/>
      <c r="E36" s="587" t="str">
        <f>IF('RENCANA SKP'!E36="","",'RENCANA SKP'!E36)</f>
        <v>Presentase madrasah yang ramah anak</v>
      </c>
      <c r="F36" s="585"/>
      <c r="G36" s="585"/>
      <c r="H36" s="585"/>
      <c r="I36" s="118">
        <f>IF('RENCANA SKP'!I36="","",'RENCANA SKP'!I36)</f>
        <v>100</v>
      </c>
      <c r="J36" s="661" t="str">
        <f>IF('RENCANA SKP'!N36="","",'RENCANA SKP'!N36)</f>
        <v>Persen</v>
      </c>
      <c r="K36" s="661"/>
      <c r="L36" s="662"/>
      <c r="M36" s="666" t="s">
        <v>143</v>
      </c>
      <c r="N36" s="667"/>
      <c r="O36" s="667"/>
      <c r="P36" s="667"/>
      <c r="Q36" s="667"/>
      <c r="R36" s="668"/>
    </row>
    <row r="37" spans="1:18" ht="60" customHeight="1">
      <c r="A37" s="93">
        <f>IF('RENCANA SKP'!A37="","",'RENCANA SKP'!A37)</f>
        <v>11</v>
      </c>
      <c r="B37" s="587" t="str">
        <f>IF('RENCANA SKP'!B37="","",'RENCANA SKP'!B37)</f>
        <v>Meningkatnya kepeloporan dan kesukarelawanan pemuda dan pengembangan pendidikan kepramukaan</v>
      </c>
      <c r="C37" s="588"/>
      <c r="D37" s="589"/>
      <c r="E37" s="587" t="str">
        <f>IF('RENCANA SKP'!E37="","",'RENCANA SKP'!E37)</f>
        <v>Jumlah organisasi siswa ekstrakurikuler pada madrasah yang dibina kepeloporan dan kesukarelawanan</v>
      </c>
      <c r="F37" s="585"/>
      <c r="G37" s="585"/>
      <c r="H37" s="585"/>
      <c r="I37" s="118">
        <v>4</v>
      </c>
      <c r="J37" s="661" t="str">
        <f>IF('RENCANA SKP'!N37="","",'RENCANA SKP'!N37)</f>
        <v>Organisasi</v>
      </c>
      <c r="K37" s="661"/>
      <c r="L37" s="662"/>
      <c r="M37" s="666" t="s">
        <v>143</v>
      </c>
      <c r="N37" s="667"/>
      <c r="O37" s="667"/>
      <c r="P37" s="667"/>
      <c r="Q37" s="667"/>
      <c r="R37" s="668"/>
    </row>
    <row r="38" spans="1:18" ht="60" customHeight="1">
      <c r="A38" s="93" t="str">
        <f>IF('RENCANA SKP'!A38="","",'RENCANA SKP'!A38)</f>
        <v/>
      </c>
      <c r="B38" s="587" t="str">
        <f>IF('RENCANA SKP'!B38="","",'RENCANA SKP'!B38)</f>
        <v/>
      </c>
      <c r="C38" s="588"/>
      <c r="D38" s="589"/>
      <c r="E38" s="587" t="str">
        <f>IF('RENCANA SKP'!E38="","",'RENCANA SKP'!E38)</f>
        <v>Jumlah gugus pramuka pada madrasah yang dibina</v>
      </c>
      <c r="F38" s="585"/>
      <c r="G38" s="585"/>
      <c r="H38" s="585"/>
      <c r="I38" s="118">
        <f>IF('RENCANA SKP'!I38="","",'RENCANA SKP'!I38)</f>
        <v>1</v>
      </c>
      <c r="J38" s="661" t="str">
        <f>IF('RENCANA SKP'!N38="","",'RENCANA SKP'!N38)</f>
        <v>Madrasah</v>
      </c>
      <c r="K38" s="661"/>
      <c r="L38" s="662"/>
      <c r="M38" s="666" t="s">
        <v>143</v>
      </c>
      <c r="N38" s="667"/>
      <c r="O38" s="667"/>
      <c r="P38" s="667"/>
      <c r="Q38" s="667"/>
      <c r="R38" s="668"/>
    </row>
    <row r="39" spans="1:18" ht="60" customHeight="1">
      <c r="A39" s="93">
        <f>IF('RENCANA SKP'!A39="","",'RENCANA SKP'!A39)</f>
        <v>12</v>
      </c>
      <c r="B39" s="587" t="str">
        <f>IF('RENCANA SKP'!B39="","",'RENCANA SKP'!B39)</f>
        <v>Meningkatnya kualitas pengelolaan ASN (pengadaan, penempatan, pembinaan dan pengembangan pegawai)</v>
      </c>
      <c r="C39" s="588"/>
      <c r="D39" s="589"/>
      <c r="E39" s="587" t="str">
        <f>IF('RENCANA SKP'!E39="","",'RENCANA SKP'!E39)</f>
        <v>Persentase dokumen perencanaan ASN yang sesuai kebutuhan satuan kerja</v>
      </c>
      <c r="F39" s="585"/>
      <c r="G39" s="585"/>
      <c r="H39" s="585"/>
      <c r="I39" s="118">
        <f>IF('RENCANA SKP'!I39="","",'RENCANA SKP'!I39)</f>
        <v>100</v>
      </c>
      <c r="J39" s="661" t="str">
        <f>IF('RENCANA SKP'!N39="","",'RENCANA SKP'!N39)</f>
        <v>Persen</v>
      </c>
      <c r="K39" s="661"/>
      <c r="L39" s="662"/>
      <c r="M39" s="666" t="s">
        <v>143</v>
      </c>
      <c r="N39" s="667"/>
      <c r="O39" s="667"/>
      <c r="P39" s="667"/>
      <c r="Q39" s="667"/>
      <c r="R39" s="668"/>
    </row>
    <row r="40" spans="1:18" ht="60" customHeight="1">
      <c r="A40" s="93" t="str">
        <f>IF('RENCANA SKP'!A40="","",'RENCANA SKP'!A40)</f>
        <v/>
      </c>
      <c r="B40" s="587" t="str">
        <f>IF('RENCANA SKP'!B40="","",'RENCANA SKP'!B40)</f>
        <v/>
      </c>
      <c r="C40" s="588"/>
      <c r="D40" s="589"/>
      <c r="E40" s="587" t="str">
        <f>IF('RENCANA SKP'!E40="","",'RENCANA SKP'!E40)</f>
        <v>Persentase laporan permasalahan kepegawaian di bidang kode etik, disiplin, pemberhentian dan pensiun yang ditindaklanjuti</v>
      </c>
      <c r="F40" s="585"/>
      <c r="G40" s="585"/>
      <c r="H40" s="585"/>
      <c r="I40" s="118">
        <f>IF('RENCANA SKP'!I40="","",'RENCANA SKP'!I40)</f>
        <v>100</v>
      </c>
      <c r="J40" s="661" t="str">
        <f>IF('RENCANA SKP'!N40="","",'RENCANA SKP'!N40)</f>
        <v>Persen</v>
      </c>
      <c r="K40" s="661"/>
      <c r="L40" s="662"/>
      <c r="M40" s="666" t="s">
        <v>143</v>
      </c>
      <c r="N40" s="667"/>
      <c r="O40" s="667"/>
      <c r="P40" s="667"/>
      <c r="Q40" s="667"/>
      <c r="R40" s="668"/>
    </row>
    <row r="41" spans="1:18" ht="60" customHeight="1">
      <c r="A41" s="93" t="str">
        <f>IF('RENCANA SKP'!A41="","",'RENCANA SKP'!A41)</f>
        <v/>
      </c>
      <c r="B41" s="587" t="str">
        <f>IF('RENCANA SKP'!B41="","",'RENCANA SKP'!B41)</f>
        <v/>
      </c>
      <c r="C41" s="588"/>
      <c r="D41" s="589"/>
      <c r="E41" s="587" t="str">
        <f>IF('RENCANA SKP'!E41="","",'RENCANA SKP'!E41)</f>
        <v>Persentase ASN yang memiliki nilai indeks profesional berkategori sedang (minimum 71)</v>
      </c>
      <c r="F41" s="585"/>
      <c r="G41" s="585"/>
      <c r="H41" s="585"/>
      <c r="I41" s="118">
        <f>IF('RENCANA SKP'!I41="","",'RENCANA SKP'!I41)</f>
        <v>80</v>
      </c>
      <c r="J41" s="661" t="str">
        <f>IF('RENCANA SKP'!N41="","",'RENCANA SKP'!N41)</f>
        <v>Persen</v>
      </c>
      <c r="K41" s="661"/>
      <c r="L41" s="662"/>
      <c r="M41" s="666" t="s">
        <v>143</v>
      </c>
      <c r="N41" s="667"/>
      <c r="O41" s="667"/>
      <c r="P41" s="667"/>
      <c r="Q41" s="667"/>
      <c r="R41" s="668"/>
    </row>
    <row r="42" spans="1:18" ht="60" customHeight="1">
      <c r="A42" s="93" t="str">
        <f>IF('RENCANA SKP'!A42="","",'RENCANA SKP'!A42)</f>
        <v/>
      </c>
      <c r="B42" s="587" t="str">
        <f>IF('RENCANA SKP'!B42="","",'RENCANA SKP'!B42)</f>
        <v/>
      </c>
      <c r="C42" s="588"/>
      <c r="D42" s="589"/>
      <c r="E42" s="587" t="str">
        <f>IF('RENCANA SKP'!E42="","",'RENCANA SKP'!E42)</f>
        <v>Persentase data ASN yang diupdate</v>
      </c>
      <c r="F42" s="585"/>
      <c r="G42" s="585"/>
      <c r="H42" s="585"/>
      <c r="I42" s="118">
        <f>IF('RENCANA SKP'!I42="","",'RENCANA SKP'!I42)</f>
        <v>100</v>
      </c>
      <c r="J42" s="661" t="str">
        <f>IF('RENCANA SKP'!N42="","",'RENCANA SKP'!N42)</f>
        <v>Persen</v>
      </c>
      <c r="K42" s="661"/>
      <c r="L42" s="662"/>
      <c r="M42" s="666" t="s">
        <v>143</v>
      </c>
      <c r="N42" s="667"/>
      <c r="O42" s="667"/>
      <c r="P42" s="667"/>
      <c r="Q42" s="667"/>
      <c r="R42" s="668"/>
    </row>
    <row r="43" spans="1:18" ht="60" customHeight="1">
      <c r="A43" s="93">
        <f>IF('RENCANA SKP'!A43="","",'RENCANA SKP'!A43)</f>
        <v>13</v>
      </c>
      <c r="B43" s="587" t="str">
        <f>IF('RENCANA SKP'!B43="","",'RENCANA SKP'!B43)</f>
        <v>Meningkatnya pengelolaan manajemen keuangan yang tertib sesuai dengan ketentuan</v>
      </c>
      <c r="C43" s="588"/>
      <c r="D43" s="589"/>
      <c r="E43" s="587" t="str">
        <f>IF('RENCANA SKP'!E43="","",'RENCANA SKP'!E43)</f>
        <v>Jumlah laporan keuangan semester I dan semester II yang sesuai standar dan tepat waktu</v>
      </c>
      <c r="F43" s="585"/>
      <c r="G43" s="585"/>
      <c r="H43" s="585"/>
      <c r="I43" s="118">
        <f>IF('RENCANA SKP'!I43="","",'RENCANA SKP'!I43)</f>
        <v>100</v>
      </c>
      <c r="J43" s="661" t="str">
        <f>IF('RENCANA SKP'!N43="","",'RENCANA SKP'!N43)</f>
        <v>Persen</v>
      </c>
      <c r="K43" s="661"/>
      <c r="L43" s="662"/>
      <c r="M43" s="666" t="s">
        <v>143</v>
      </c>
      <c r="N43" s="667"/>
      <c r="O43" s="667"/>
      <c r="P43" s="667"/>
      <c r="Q43" s="667"/>
      <c r="R43" s="668"/>
    </row>
    <row r="44" spans="1:18" ht="60" customHeight="1">
      <c r="A44" s="93" t="str">
        <f>IF('RENCANA SKP'!A44="","",'RENCANA SKP'!A44)</f>
        <v/>
      </c>
      <c r="B44" s="587" t="str">
        <f>IF('RENCANA SKP'!B44="","",'RENCANA SKP'!B44)</f>
        <v/>
      </c>
      <c r="C44" s="588"/>
      <c r="D44" s="589"/>
      <c r="E44" s="587" t="str">
        <f>IF('RENCANA SKP'!E44="","",'RENCANA SKP'!E44)</f>
        <v>Persentase realisasi pelaksanaan anggaran yang optimal</v>
      </c>
      <c r="F44" s="585"/>
      <c r="G44" s="585"/>
      <c r="H44" s="585"/>
      <c r="I44" s="118">
        <v>100</v>
      </c>
      <c r="J44" s="661" t="str">
        <f>IF('RENCANA SKP'!N44="","",'RENCANA SKP'!N44)</f>
        <v>Persen</v>
      </c>
      <c r="K44" s="661"/>
      <c r="L44" s="662"/>
      <c r="M44" s="666" t="s">
        <v>143</v>
      </c>
      <c r="N44" s="667"/>
      <c r="O44" s="667"/>
      <c r="P44" s="667"/>
      <c r="Q44" s="667"/>
      <c r="R44" s="668"/>
    </row>
    <row r="45" spans="1:18" ht="60" customHeight="1">
      <c r="A45" s="93" t="str">
        <f>IF('RENCANA SKP'!A45="","",'RENCANA SKP'!A45)</f>
        <v/>
      </c>
      <c r="B45" s="587" t="str">
        <f>IF('RENCANA SKP'!B45="","",'RENCANA SKP'!B45)</f>
        <v/>
      </c>
      <c r="C45" s="588"/>
      <c r="D45" s="589"/>
      <c r="E45" s="587" t="str">
        <f>IF('RENCANA SKP'!E45="","",'RENCANA SKP'!E45)</f>
        <v>Persentase penyelesaian Kerugian Negara pada Kementerian Agama</v>
      </c>
      <c r="F45" s="585"/>
      <c r="G45" s="585"/>
      <c r="H45" s="585"/>
      <c r="I45" s="118">
        <f>IF('RENCANA SKP'!I45="","",'RENCANA SKP'!I45)</f>
        <v>100</v>
      </c>
      <c r="J45" s="661" t="str">
        <f>IF('RENCANA SKP'!N45="","",'RENCANA SKP'!N45)</f>
        <v>Persen</v>
      </c>
      <c r="K45" s="661"/>
      <c r="L45" s="662"/>
      <c r="M45" s="666" t="s">
        <v>143</v>
      </c>
      <c r="N45" s="667"/>
      <c r="O45" s="667"/>
      <c r="P45" s="667"/>
      <c r="Q45" s="667"/>
      <c r="R45" s="668"/>
    </row>
    <row r="46" spans="1:18" ht="60" customHeight="1">
      <c r="A46" s="93">
        <f>IF('RENCANA SKP'!A46="","",'RENCANA SKP'!A46)</f>
        <v>14</v>
      </c>
      <c r="B46" s="587" t="str">
        <f>IF('RENCANA SKP'!B46="","",'RENCANA SKP'!B46)</f>
        <v>Meningkatnya pengelolaan BMN yang akuntabel</v>
      </c>
      <c r="C46" s="588"/>
      <c r="D46" s="589"/>
      <c r="E46" s="587" t="str">
        <f>IF('RENCANA SKP'!E46="","",'RENCANA SKP'!E46)</f>
        <v>Persentase nilai Barang Milik Negara yang ditetapkan status penggunaan dan pemanfaatannya</v>
      </c>
      <c r="F46" s="585"/>
      <c r="G46" s="585"/>
      <c r="H46" s="585"/>
      <c r="I46" s="118">
        <f>IF('RENCANA SKP'!I46="","",'RENCANA SKP'!I46)</f>
        <v>80</v>
      </c>
      <c r="J46" s="661" t="str">
        <f>IF('RENCANA SKP'!N46="","",'RENCANA SKP'!N46)</f>
        <v>Persen</v>
      </c>
      <c r="K46" s="661"/>
      <c r="L46" s="662"/>
      <c r="M46" s="666" t="s">
        <v>143</v>
      </c>
      <c r="N46" s="667"/>
      <c r="O46" s="667"/>
      <c r="P46" s="667"/>
      <c r="Q46" s="667"/>
      <c r="R46" s="668"/>
    </row>
    <row r="47" spans="1:18" ht="60" customHeight="1">
      <c r="A47" s="93" t="str">
        <f>IF('RENCANA SKP'!A47="","",'RENCANA SKP'!A47)</f>
        <v/>
      </c>
      <c r="B47" s="587" t="str">
        <f>IF('RENCANA SKP'!B47="","",'RENCANA SKP'!B47)</f>
        <v/>
      </c>
      <c r="C47" s="588"/>
      <c r="D47" s="589"/>
      <c r="E47" s="587" t="str">
        <f>IF('RENCANA SKP'!E47="","",'RENCANA SKP'!E47)</f>
        <v>Persentase tanah yang bersertifikat</v>
      </c>
      <c r="F47" s="585"/>
      <c r="G47" s="585"/>
      <c r="H47" s="585"/>
      <c r="I47" s="118">
        <f>IF('RENCANA SKP'!I47="","",'RENCANA SKP'!I47)</f>
        <v>100</v>
      </c>
      <c r="J47" s="661" t="str">
        <f>IF('RENCANA SKP'!N47="","",'RENCANA SKP'!N47)</f>
        <v>Persen</v>
      </c>
      <c r="K47" s="661"/>
      <c r="L47" s="662"/>
      <c r="M47" s="666" t="s">
        <v>143</v>
      </c>
      <c r="N47" s="667"/>
      <c r="O47" s="667"/>
      <c r="P47" s="667"/>
      <c r="Q47" s="667"/>
      <c r="R47" s="668"/>
    </row>
    <row r="48" spans="1:18" ht="60" customHeight="1">
      <c r="A48" s="93" t="str">
        <f>IF('RENCANA SKP'!A48="","",'RENCANA SKP'!A48)</f>
        <v/>
      </c>
      <c r="B48" s="587" t="str">
        <f>IF('RENCANA SKP'!B48="","",'RENCANA SKP'!B48)</f>
        <v/>
      </c>
      <c r="C48" s="588"/>
      <c r="D48" s="589"/>
      <c r="E48" s="587" t="str">
        <f>IF('RENCANA SKP'!E48="","",'RENCANA SKP'!E48)</f>
        <v>Persentase nilai Opname Physic (OP) BMN</v>
      </c>
      <c r="F48" s="585"/>
      <c r="G48" s="585"/>
      <c r="H48" s="585"/>
      <c r="I48" s="118">
        <f>IF('RENCANA SKP'!I48="","",'RENCANA SKP'!I48)</f>
        <v>80</v>
      </c>
      <c r="J48" s="661" t="str">
        <f>IF('RENCANA SKP'!N48="","",'RENCANA SKP'!N48)</f>
        <v>Persen</v>
      </c>
      <c r="K48" s="661"/>
      <c r="L48" s="662"/>
      <c r="M48" s="666" t="s">
        <v>143</v>
      </c>
      <c r="N48" s="667"/>
      <c r="O48" s="667"/>
      <c r="P48" s="667"/>
      <c r="Q48" s="667"/>
      <c r="R48" s="668"/>
    </row>
    <row r="49" spans="1:18" ht="60" customHeight="1">
      <c r="A49" s="93">
        <f>IF('RENCANA SKP'!A49="","",'RENCANA SKP'!A49)</f>
        <v>15</v>
      </c>
      <c r="B49" s="587" t="str">
        <f>IF('RENCANA SKP'!B49="","",'RENCANA SKP'!B49)</f>
        <v>Meningkatnya kualitas penataan dan penguatan manajemen organisasi</v>
      </c>
      <c r="C49" s="588"/>
      <c r="D49" s="589"/>
      <c r="E49" s="587" t="str">
        <f>IF('RENCANA SKP'!E49="","",'RENCANA SKP'!E49)</f>
        <v>Persentase satuan organisasi/ kerja yang menetapkan dan mengevaluasi standar operasional prosedur berdasarkan peta proses bisnis</v>
      </c>
      <c r="F49" s="585"/>
      <c r="G49" s="585"/>
      <c r="H49" s="585"/>
      <c r="I49" s="118">
        <v>80</v>
      </c>
      <c r="J49" s="661" t="str">
        <f>IF('RENCANA SKP'!N49="","",'RENCANA SKP'!N49)</f>
        <v>Persen</v>
      </c>
      <c r="K49" s="661"/>
      <c r="L49" s="662"/>
      <c r="M49" s="666" t="s">
        <v>143</v>
      </c>
      <c r="N49" s="667"/>
      <c r="O49" s="667"/>
      <c r="P49" s="667"/>
      <c r="Q49" s="667"/>
      <c r="R49" s="668"/>
    </row>
    <row r="50" spans="1:18" ht="60" customHeight="1">
      <c r="A50" s="93" t="str">
        <f>IF('RENCANA SKP'!A50="","",'RENCANA SKP'!A50)</f>
        <v/>
      </c>
      <c r="B50" s="587" t="str">
        <f>IF('RENCANA SKP'!B50="","",'RENCANA SKP'!B50)</f>
        <v/>
      </c>
      <c r="C50" s="588"/>
      <c r="D50" s="589"/>
      <c r="E50" s="587" t="str">
        <f>IF('RENCANA SKP'!E50="","",'RENCANA SKP'!E50)</f>
        <v xml:space="preserve">Persentase laporan kinerja satuan organisasi yang dievaluasi </v>
      </c>
      <c r="F50" s="585"/>
      <c r="G50" s="585"/>
      <c r="H50" s="585"/>
      <c r="I50" s="118">
        <f>IF('RENCANA SKP'!I50="","",'RENCANA SKP'!I50)</f>
        <v>100</v>
      </c>
      <c r="J50" s="661" t="str">
        <f>IF('RENCANA SKP'!N50="","",'RENCANA SKP'!N50)</f>
        <v>Persen</v>
      </c>
      <c r="K50" s="661"/>
      <c r="L50" s="662"/>
      <c r="M50" s="666" t="s">
        <v>143</v>
      </c>
      <c r="N50" s="667"/>
      <c r="O50" s="667"/>
      <c r="P50" s="667"/>
      <c r="Q50" s="667"/>
      <c r="R50" s="668"/>
    </row>
    <row r="51" spans="1:18" ht="60" customHeight="1">
      <c r="A51" s="93" t="str">
        <f>IF('RENCANA SKP'!A51="","",'RENCANA SKP'!A51)</f>
        <v/>
      </c>
      <c r="B51" s="587" t="str">
        <f>IF('RENCANA SKP'!B51="","",'RENCANA SKP'!B51)</f>
        <v/>
      </c>
      <c r="C51" s="588"/>
      <c r="D51" s="589"/>
      <c r="E51" s="587" t="str">
        <f>IF('RENCANA SKP'!E51="","",'RENCANA SKP'!E51)</f>
        <v>Persentase administrasi hasil pengawasan yang ditindaklanjuti</v>
      </c>
      <c r="F51" s="585"/>
      <c r="G51" s="585"/>
      <c r="H51" s="585"/>
      <c r="I51" s="118">
        <f>IF('RENCANA SKP'!I51="","",'RENCANA SKP'!I51)</f>
        <v>80</v>
      </c>
      <c r="J51" s="661" t="str">
        <f>IF('RENCANA SKP'!N51="","",'RENCANA SKP'!N51)</f>
        <v>Persen</v>
      </c>
      <c r="K51" s="661"/>
      <c r="L51" s="662"/>
      <c r="M51" s="666" t="s">
        <v>143</v>
      </c>
      <c r="N51" s="667"/>
      <c r="O51" s="667"/>
      <c r="P51" s="667"/>
      <c r="Q51" s="667"/>
      <c r="R51" s="668"/>
    </row>
    <row r="52" spans="1:18" ht="60" customHeight="1">
      <c r="A52" s="93">
        <f>IF('RENCANA SKP'!A52="","",'RENCANA SKP'!A52)</f>
        <v>16</v>
      </c>
      <c r="B52" s="587" t="str">
        <f>IF('RENCANA SKP'!B52="","",'RENCANA SKP'!B52)</f>
        <v>Meningkatnya kualitas penerapan Reformasi Birokrasi</v>
      </c>
      <c r="C52" s="588"/>
      <c r="D52" s="589"/>
      <c r="E52" s="587" t="str">
        <f>IF('RENCANA SKP'!E52="","",'RENCANA SKP'!E52)</f>
        <v>Persentase satuan kerja yang telah dilakukan evaluasi implementasi Reformasi Birokrasi</v>
      </c>
      <c r="F52" s="585"/>
      <c r="G52" s="585"/>
      <c r="H52" s="585"/>
      <c r="I52" s="118">
        <f>IF('RENCANA SKP'!I52="","",'RENCANA SKP'!I52)</f>
        <v>100</v>
      </c>
      <c r="J52" s="661" t="str">
        <f>IF('RENCANA SKP'!N52="","",'RENCANA SKP'!N52)</f>
        <v>Persen</v>
      </c>
      <c r="K52" s="661"/>
      <c r="L52" s="662"/>
      <c r="M52" s="666" t="s">
        <v>143</v>
      </c>
      <c r="N52" s="667"/>
      <c r="O52" s="667"/>
      <c r="P52" s="667"/>
      <c r="Q52" s="667"/>
      <c r="R52" s="668"/>
    </row>
    <row r="53" spans="1:18" ht="60" customHeight="1">
      <c r="A53" s="93" t="str">
        <f>IF('RENCANA SKP'!A53="","",'RENCANA SKP'!A53)</f>
        <v/>
      </c>
      <c r="B53" s="587" t="str">
        <f>IF('RENCANA SKP'!B53="","",'RENCANA SKP'!B53)</f>
        <v/>
      </c>
      <c r="C53" s="588"/>
      <c r="D53" s="589"/>
      <c r="E53" s="587" t="str">
        <f>IF('RENCANA SKP'!E53="","",'RENCANA SKP'!E53)</f>
        <v>Jumlah agen perubahan yang dibina untuk mengimplementasikan program kerja</v>
      </c>
      <c r="F53" s="585"/>
      <c r="G53" s="585"/>
      <c r="H53" s="585"/>
      <c r="I53" s="118">
        <f>IF('RENCANA SKP'!I53="","",'RENCANA SKP'!I53)</f>
        <v>3</v>
      </c>
      <c r="J53" s="661" t="str">
        <f>IF('RENCANA SKP'!N53="","",'RENCANA SKP'!N53)</f>
        <v>Orang</v>
      </c>
      <c r="K53" s="661"/>
      <c r="L53" s="662"/>
      <c r="M53" s="666" t="s">
        <v>143</v>
      </c>
      <c r="N53" s="667"/>
      <c r="O53" s="667"/>
      <c r="P53" s="667"/>
      <c r="Q53" s="667"/>
      <c r="R53" s="668"/>
    </row>
    <row r="54" spans="1:18" ht="60" customHeight="1">
      <c r="A54" s="93">
        <f>IF('RENCANA SKP'!A54="","",'RENCANA SKP'!A54)</f>
        <v>17</v>
      </c>
      <c r="B54" s="587" t="str">
        <f>IF('RENCANA SKP'!B54="","",'RENCANA SKP'!B54)</f>
        <v>Meningkatnya kualitas perencanaan dan anggaran</v>
      </c>
      <c r="C54" s="588"/>
      <c r="D54" s="589"/>
      <c r="E54" s="587" t="str">
        <f>IF('RENCANA SKP'!E54="","",'RENCANA SKP'!E54)</f>
        <v>Persentase output perencanaan yang berbasis data</v>
      </c>
      <c r="F54" s="585"/>
      <c r="G54" s="585"/>
      <c r="H54" s="585"/>
      <c r="I54" s="118">
        <f>IF('RENCANA SKP'!I54="","",'RENCANA SKP'!I54)</f>
        <v>100</v>
      </c>
      <c r="J54" s="661" t="str">
        <f>IF('RENCANA SKP'!N54="","",'RENCANA SKP'!N54)</f>
        <v>Persen</v>
      </c>
      <c r="K54" s="661"/>
      <c r="L54" s="662"/>
      <c r="M54" s="666" t="s">
        <v>143</v>
      </c>
      <c r="N54" s="667"/>
      <c r="O54" s="667"/>
      <c r="P54" s="667"/>
      <c r="Q54" s="667"/>
      <c r="R54" s="668"/>
    </row>
    <row r="55" spans="1:18" ht="60" customHeight="1">
      <c r="A55" s="93" t="str">
        <f>IF('RENCANA SKP'!A55="","",'RENCANA SKP'!A55)</f>
        <v/>
      </c>
      <c r="B55" s="587" t="str">
        <f>IF('RENCANA SKP'!B55="","",'RENCANA SKP'!B55)</f>
        <v/>
      </c>
      <c r="C55" s="588"/>
      <c r="D55" s="589"/>
      <c r="E55" s="587" t="str">
        <f>IF('RENCANA SKP'!E55="","",'RENCANA SKP'!E55)</f>
        <v>Persentase keselarasan muatan Renja dengan Renstra</v>
      </c>
      <c r="F55" s="585"/>
      <c r="G55" s="585"/>
      <c r="H55" s="585"/>
      <c r="I55" s="118">
        <f>IF('RENCANA SKP'!I55="","",'RENCANA SKP'!I55)</f>
        <v>65</v>
      </c>
      <c r="J55" s="661" t="str">
        <f>IF('RENCANA SKP'!N55="","",'RENCANA SKP'!N55)</f>
        <v>Persen</v>
      </c>
      <c r="K55" s="661"/>
      <c r="L55" s="662"/>
      <c r="M55" s="666" t="s">
        <v>143</v>
      </c>
      <c r="N55" s="667"/>
      <c r="O55" s="667"/>
      <c r="P55" s="667"/>
      <c r="Q55" s="667"/>
      <c r="R55" s="668"/>
    </row>
    <row r="56" spans="1:18" ht="60" customHeight="1">
      <c r="A56" s="93" t="str">
        <f>IF('RENCANA SKP'!A56="","",'RENCANA SKP'!A56)</f>
        <v/>
      </c>
      <c r="B56" s="587" t="str">
        <f>IF('RENCANA SKP'!B56="","",'RENCANA SKP'!B56)</f>
        <v/>
      </c>
      <c r="C56" s="588"/>
      <c r="D56" s="589"/>
      <c r="E56" s="587" t="str">
        <f>IF('RENCANA SKP'!E56="","",'RENCANA SKP'!E56)</f>
        <v>Persentase perencanaan kerjasama yang diikuti</v>
      </c>
      <c r="F56" s="585"/>
      <c r="G56" s="585"/>
      <c r="H56" s="585"/>
      <c r="I56" s="118">
        <f>IF('RENCANA SKP'!I56="","",'RENCANA SKP'!I56)</f>
        <v>100</v>
      </c>
      <c r="J56" s="661" t="str">
        <f>IF('RENCANA SKP'!N56="","",'RENCANA SKP'!N56)</f>
        <v>Persen</v>
      </c>
      <c r="K56" s="661"/>
      <c r="L56" s="662"/>
      <c r="M56" s="666" t="s">
        <v>143</v>
      </c>
      <c r="N56" s="667"/>
      <c r="O56" s="667"/>
      <c r="P56" s="667"/>
      <c r="Q56" s="667"/>
      <c r="R56" s="668"/>
    </row>
    <row r="57" spans="1:18" ht="60" customHeight="1">
      <c r="A57" s="93">
        <f>IF('RENCANA SKP'!A57="","",'RENCANA SKP'!A57)</f>
        <v>18</v>
      </c>
      <c r="B57" s="587" t="str">
        <f>IF('RENCANA SKP'!B57="","",'RENCANA SKP'!B57)</f>
        <v>Meningkatnya kualitas pemantauan dan evaluasi perencanaan dan anggaran</v>
      </c>
      <c r="C57" s="588"/>
      <c r="D57" s="589"/>
      <c r="E57" s="587" t="str">
        <f>IF('RENCANA SKP'!E57="","",'RENCANA SKP'!E57)</f>
        <v>Persentase laporan capaian kinerja perencanaan dan anggaran yang berkualitas</v>
      </c>
      <c r="F57" s="585"/>
      <c r="G57" s="585"/>
      <c r="H57" s="585"/>
      <c r="I57" s="118">
        <f>IF('RENCANA SKP'!I57="","",'RENCANA SKP'!I57)</f>
        <v>90</v>
      </c>
      <c r="J57" s="661" t="str">
        <f>IF('RENCANA SKP'!N57="","",'RENCANA SKP'!N57)</f>
        <v>Persen</v>
      </c>
      <c r="K57" s="661"/>
      <c r="L57" s="662"/>
      <c r="M57" s="666" t="s">
        <v>143</v>
      </c>
      <c r="N57" s="667"/>
      <c r="O57" s="667"/>
      <c r="P57" s="667"/>
      <c r="Q57" s="667"/>
      <c r="R57" s="668"/>
    </row>
    <row r="58" spans="1:18" ht="60" customHeight="1">
      <c r="A58" s="93">
        <f>IF('RENCANA SKP'!A58="","",'RENCANA SKP'!A58)</f>
        <v>19</v>
      </c>
      <c r="B58" s="587" t="str">
        <f>IF('RENCANA SKP'!B58="","",'RENCANA SKP'!B58)</f>
        <v>Meningkatnya kualitas sarana dan prasarana kantor</v>
      </c>
      <c r="C58" s="588"/>
      <c r="D58" s="589"/>
      <c r="E58" s="587" t="str">
        <f>IF('RENCANA SKP'!E58="","",'RENCANA SKP'!E58)</f>
        <v>Persentase pemenuhan kebutuhan prasarana kantor sesuai standar</v>
      </c>
      <c r="F58" s="585"/>
      <c r="G58" s="585"/>
      <c r="H58" s="585"/>
      <c r="I58" s="118">
        <f>IF('RENCANA SKP'!I58="","",'RENCANA SKP'!I58)</f>
        <v>95</v>
      </c>
      <c r="J58" s="661" t="str">
        <f>IF('RENCANA SKP'!N58="","",'RENCANA SKP'!N58)</f>
        <v>Persen</v>
      </c>
      <c r="K58" s="661"/>
      <c r="L58" s="662"/>
      <c r="M58" s="666" t="s">
        <v>143</v>
      </c>
      <c r="N58" s="667"/>
      <c r="O58" s="667"/>
      <c r="P58" s="667"/>
      <c r="Q58" s="667"/>
      <c r="R58" s="668"/>
    </row>
    <row r="59" spans="1:18" ht="60" customHeight="1">
      <c r="A59" s="93">
        <f>IF('RENCANA SKP'!A59="","",'RENCANA SKP'!A59)</f>
        <v>20</v>
      </c>
      <c r="B59" s="587" t="str">
        <f>IF('RENCANA SKP'!B59="","",'RENCANA SKP'!B59)</f>
        <v>Meningkatnya kualitas pengelolaan tata persuratan, arsip dan layanan pengadaan barang jasa</v>
      </c>
      <c r="C59" s="588"/>
      <c r="D59" s="589"/>
      <c r="E59" s="587" t="str">
        <f>IF('RENCANA SKP'!E59="","",'RENCANA SKP'!E59)</f>
        <v>Persentase surat masuk yang ditindaklanjuti secara tepat waktu</v>
      </c>
      <c r="F59" s="585"/>
      <c r="G59" s="585"/>
      <c r="H59" s="585"/>
      <c r="I59" s="118">
        <f>IF('RENCANA SKP'!I59="","",'RENCANA SKP'!I59)</f>
        <v>90</v>
      </c>
      <c r="J59" s="661" t="str">
        <f>IF('RENCANA SKP'!N59="","",'RENCANA SKP'!N59)</f>
        <v>Persen</v>
      </c>
      <c r="K59" s="661"/>
      <c r="L59" s="662"/>
      <c r="M59" s="666" t="s">
        <v>143</v>
      </c>
      <c r="N59" s="667"/>
      <c r="O59" s="667"/>
      <c r="P59" s="667"/>
      <c r="Q59" s="667"/>
      <c r="R59" s="668"/>
    </row>
    <row r="60" spans="1:18" ht="60" customHeight="1">
      <c r="A60" s="93" t="str">
        <f>IF('RENCANA SKP'!A60="","",'RENCANA SKP'!A60)</f>
        <v/>
      </c>
      <c r="B60" s="587" t="str">
        <f>IF('RENCANA SKP'!B60="","",'RENCANA SKP'!B60)</f>
        <v/>
      </c>
      <c r="C60" s="588"/>
      <c r="D60" s="589"/>
      <c r="E60" s="587" t="str">
        <f>IF('RENCANA SKP'!E60="","",'RENCANA SKP'!E60)</f>
        <v>Persentase dokumen yang dikirim secara elektronik</v>
      </c>
      <c r="F60" s="585"/>
      <c r="G60" s="585"/>
      <c r="H60" s="585"/>
      <c r="I60" s="118">
        <v>80</v>
      </c>
      <c r="J60" s="661" t="str">
        <f>IF('RENCANA SKP'!N60="","",'RENCANA SKP'!N60)</f>
        <v>Persen</v>
      </c>
      <c r="K60" s="661"/>
      <c r="L60" s="662"/>
      <c r="M60" s="666" t="s">
        <v>143</v>
      </c>
      <c r="N60" s="667"/>
      <c r="O60" s="667"/>
      <c r="P60" s="667"/>
      <c r="Q60" s="667"/>
      <c r="R60" s="668"/>
    </row>
    <row r="61" spans="1:18" ht="60" customHeight="1">
      <c r="A61" s="93" t="str">
        <f>IF('RENCANA SKP'!A61="","",'RENCANA SKP'!A61)</f>
        <v/>
      </c>
      <c r="B61" s="587" t="str">
        <f>IF('RENCANA SKP'!B61="","",'RENCANA SKP'!B61)</f>
        <v/>
      </c>
      <c r="C61" s="588"/>
      <c r="D61" s="589"/>
      <c r="E61" s="587" t="str">
        <f>IF('RENCANA SKP'!E61="","",'RENCANA SKP'!E61)</f>
        <v>Persentase surat yang diarsipkan dalam e-dokumen</v>
      </c>
      <c r="F61" s="585"/>
      <c r="G61" s="585"/>
      <c r="H61" s="585"/>
      <c r="I61" s="118">
        <v>80</v>
      </c>
      <c r="J61" s="661" t="str">
        <f>IF('RENCANA SKP'!N61="","",'RENCANA SKP'!N61)</f>
        <v>Persen</v>
      </c>
      <c r="K61" s="661"/>
      <c r="L61" s="662"/>
      <c r="M61" s="666" t="s">
        <v>143</v>
      </c>
      <c r="N61" s="667"/>
      <c r="O61" s="667"/>
      <c r="P61" s="667"/>
      <c r="Q61" s="667"/>
      <c r="R61" s="668"/>
    </row>
    <row r="62" spans="1:18" ht="60" customHeight="1">
      <c r="A62" s="93">
        <f>IF('RENCANA SKP'!A62="","",'RENCANA SKP'!A62)</f>
        <v>21</v>
      </c>
      <c r="B62" s="587" t="str">
        <f>IF('RENCANA SKP'!B62="","",'RENCANA SKP'!B62)</f>
        <v>Meningkatnya kualitas pelayanan umum dan rumah tangga</v>
      </c>
      <c r="C62" s="588"/>
      <c r="D62" s="589"/>
      <c r="E62" s="587" t="str">
        <f>IF('RENCANA SKP'!E62="","",'RENCANA SKP'!E62)</f>
        <v>Persentase kepuasan pelayanan tamu pimpinan</v>
      </c>
      <c r="F62" s="585"/>
      <c r="G62" s="585"/>
      <c r="H62" s="585"/>
      <c r="I62" s="118">
        <f>IF('RENCANA SKP'!I62="","",'RENCANA SKP'!I62)</f>
        <v>90</v>
      </c>
      <c r="J62" s="661" t="str">
        <f>IF('RENCANA SKP'!N62="","",'RENCANA SKP'!N62)</f>
        <v>Persen</v>
      </c>
      <c r="K62" s="661"/>
      <c r="L62" s="662"/>
      <c r="M62" s="666" t="s">
        <v>143</v>
      </c>
      <c r="N62" s="667"/>
      <c r="O62" s="667"/>
      <c r="P62" s="667"/>
      <c r="Q62" s="667"/>
      <c r="R62" s="668"/>
    </row>
    <row r="63" spans="1:18" ht="60" customHeight="1">
      <c r="A63" s="93">
        <f>IF('RENCANA SKP'!A63="","",'RENCANA SKP'!A63)</f>
        <v>22</v>
      </c>
      <c r="B63" s="587" t="str">
        <f>IF('RENCANA SKP'!B63="","",'RENCANA SKP'!B63)</f>
        <v>Meningkatnya kualitas layanan hubungan masyarakat dan informasi</v>
      </c>
      <c r="C63" s="588"/>
      <c r="D63" s="589"/>
      <c r="E63" s="587" t="str">
        <f>IF('RENCANA SKP'!E63="","",'RENCANA SKP'!E63)</f>
        <v>Jumlah pemberitaan capaian program dan pelaksanaan kegiatan yang dipublikasikan</v>
      </c>
      <c r="F63" s="585"/>
      <c r="G63" s="585"/>
      <c r="H63" s="585"/>
      <c r="I63" s="118">
        <f>IF('RENCANA SKP'!I63="","",'RENCANA SKP'!I63)</f>
        <v>12</v>
      </c>
      <c r="J63" s="661" t="str">
        <f>IF('RENCANA SKP'!N63="","",'RENCANA SKP'!N63)</f>
        <v>Berita</v>
      </c>
      <c r="K63" s="661"/>
      <c r="L63" s="662"/>
      <c r="M63" s="666" t="s">
        <v>143</v>
      </c>
      <c r="N63" s="667"/>
      <c r="O63" s="667"/>
      <c r="P63" s="667"/>
      <c r="Q63" s="667"/>
      <c r="R63" s="668"/>
    </row>
    <row r="64" spans="1:18" ht="60" customHeight="1">
      <c r="A64" s="93" t="str">
        <f>IF('RENCANA SKP'!A64="","",'RENCANA SKP'!A64)</f>
        <v/>
      </c>
      <c r="B64" s="587" t="str">
        <f>IF('RENCANA SKP'!B64="","",'RENCANA SKP'!B64)</f>
        <v/>
      </c>
      <c r="C64" s="588"/>
      <c r="D64" s="589"/>
      <c r="E64" s="587" t="str">
        <f>IF('RENCANA SKP'!E64="","",'RENCANA SKP'!E64)</f>
        <v>Persentase pemberitaan tentang Kementerian Agama yang dicounter</v>
      </c>
      <c r="F64" s="585"/>
      <c r="G64" s="585"/>
      <c r="H64" s="585"/>
      <c r="I64" s="118">
        <f>IF('RENCANA SKP'!I64="","",'RENCANA SKP'!I64)</f>
        <v>100</v>
      </c>
      <c r="J64" s="661" t="str">
        <f>IF('RENCANA SKP'!N64="","",'RENCANA SKP'!N64)</f>
        <v>Persen</v>
      </c>
      <c r="K64" s="661"/>
      <c r="L64" s="662"/>
      <c r="M64" s="666" t="s">
        <v>143</v>
      </c>
      <c r="N64" s="667"/>
      <c r="O64" s="667"/>
      <c r="P64" s="667"/>
      <c r="Q64" s="667"/>
      <c r="R64" s="668"/>
    </row>
    <row r="65" spans="1:18" ht="60" customHeight="1">
      <c r="A65" s="93">
        <f>IF('RENCANA SKP'!A65="","",'RENCANA SKP'!A65)</f>
        <v>23</v>
      </c>
      <c r="B65" s="587" t="str">
        <f>IF('RENCANA SKP'!B65="","",'RENCANA SKP'!B65)</f>
        <v>Meningkatnya kualitas data dan sistem informasi</v>
      </c>
      <c r="C65" s="588"/>
      <c r="D65" s="589"/>
      <c r="E65" s="587" t="str">
        <f>IF('RENCANA SKP'!E65="","",'RENCANA SKP'!E65)</f>
        <v>Jumlah sistem informasi yang memenuhi standar</v>
      </c>
      <c r="F65" s="585"/>
      <c r="G65" s="585"/>
      <c r="H65" s="585"/>
      <c r="I65" s="118">
        <f>IF('RENCANA SKP'!I65="","",'RENCANA SKP'!I65)</f>
        <v>1</v>
      </c>
      <c r="J65" s="661" t="str">
        <f>IF('RENCANA SKP'!N65="","",'RENCANA SKP'!N65)</f>
        <v>Sistem</v>
      </c>
      <c r="K65" s="661"/>
      <c r="L65" s="662"/>
      <c r="M65" s="666" t="s">
        <v>143</v>
      </c>
      <c r="N65" s="667"/>
      <c r="O65" s="667"/>
      <c r="P65" s="667"/>
      <c r="Q65" s="667"/>
      <c r="R65" s="668"/>
    </row>
    <row r="66" spans="1:18" ht="60" customHeight="1">
      <c r="A66" s="93" t="str">
        <f>IF('RENCANA SKP'!A66="","",'RENCANA SKP'!A66)</f>
        <v/>
      </c>
      <c r="B66" s="587" t="str">
        <f>IF('RENCANA SKP'!B66="","",'RENCANA SKP'!B66)</f>
        <v/>
      </c>
      <c r="C66" s="588"/>
      <c r="D66" s="589"/>
      <c r="E66" s="587" t="str">
        <f>IF('RENCANA SKP'!E66="","",'RENCANA SKP'!E66)</f>
        <v>Persentase data agama dan pendidikan yang valid dan reliable</v>
      </c>
      <c r="F66" s="585"/>
      <c r="G66" s="585"/>
      <c r="H66" s="585"/>
      <c r="I66" s="118">
        <f>IF('RENCANA SKP'!I66="","",'RENCANA SKP'!I66)</f>
        <v>80</v>
      </c>
      <c r="J66" s="661" t="str">
        <f>IF('RENCANA SKP'!N66="","",'RENCANA SKP'!N66)</f>
        <v>Persen</v>
      </c>
      <c r="K66" s="661"/>
      <c r="L66" s="662"/>
      <c r="M66" s="666" t="s">
        <v>143</v>
      </c>
      <c r="N66" s="667"/>
      <c r="O66" s="667"/>
      <c r="P66" s="667"/>
      <c r="Q66" s="667"/>
      <c r="R66" s="668"/>
    </row>
    <row r="67" spans="1:18" ht="60" customHeight="1">
      <c r="A67" s="93">
        <f>IF('RENCANA SKP'!A67="","",'RENCANA SKP'!A67)</f>
        <v>24</v>
      </c>
      <c r="B67" s="587" t="str">
        <f>IF('RENCANA SKP'!B67="","",'RENCANA SKP'!B67)</f>
        <v>Meningkatnya kualitas administrasi pendidikan keagamaan</v>
      </c>
      <c r="C67" s="588"/>
      <c r="D67" s="589"/>
      <c r="E67" s="587" t="str">
        <f>IF('RENCANA SKP'!E67="","",'RENCANA SKP'!E67)</f>
        <v>Jumlah pengawas, Guru, Pegawai PNS yang memperoleh gaji, tunjangan dan operasional</v>
      </c>
      <c r="F67" s="585"/>
      <c r="G67" s="585"/>
      <c r="H67" s="585"/>
      <c r="I67" s="118">
        <f>IF('RENCANA SKP'!I67="","",'RENCANA SKP'!I67)</f>
        <v>38</v>
      </c>
      <c r="J67" s="661" t="str">
        <f>IF('RENCANA SKP'!N67="","",'RENCANA SKP'!N67)</f>
        <v>Orang</v>
      </c>
      <c r="K67" s="661"/>
      <c r="L67" s="662"/>
      <c r="M67" s="666" t="s">
        <v>143</v>
      </c>
      <c r="N67" s="667"/>
      <c r="O67" s="667"/>
      <c r="P67" s="667"/>
      <c r="Q67" s="667"/>
      <c r="R67" s="668"/>
    </row>
    <row r="68" spans="1:18" ht="60" customHeight="1">
      <c r="A68" s="93">
        <f>IF('RENCANA SKP'!A68="","",'RENCANA SKP'!A68)</f>
        <v>25</v>
      </c>
      <c r="B68" s="587" t="str">
        <f>IF('RENCANA SKP'!B68="","",'RENCANA SKP'!B68)</f>
        <v>Terlaksananya direktif pimpinan sesuai target waktu yang ditetapkan</v>
      </c>
      <c r="C68" s="588"/>
      <c r="D68" s="589"/>
      <c r="E68" s="587" t="str">
        <f>IF('RENCANA SKP'!E68="","",'RENCANA SKP'!E68)</f>
        <v>Persentase penyelesaian penugasan/direktif pimpinan sesuai target waktu yang ditetapkan</v>
      </c>
      <c r="F68" s="585"/>
      <c r="G68" s="585"/>
      <c r="H68" s="585"/>
      <c r="I68" s="118">
        <f>IF('RENCANA SKP'!I68="","",'RENCANA SKP'!I68)</f>
        <v>80</v>
      </c>
      <c r="J68" s="661" t="str">
        <f>IF('RENCANA SKP'!N68="","",'RENCANA SKP'!N68)</f>
        <v>Persen</v>
      </c>
      <c r="K68" s="661"/>
      <c r="L68" s="662"/>
      <c r="M68" s="666" t="s">
        <v>143</v>
      </c>
      <c r="N68" s="667"/>
      <c r="O68" s="667"/>
      <c r="P68" s="667"/>
      <c r="Q68" s="667"/>
      <c r="R68" s="668"/>
    </row>
    <row r="69" spans="1:18" ht="60" customHeight="1">
      <c r="A69" s="93">
        <f>IF('RENCANA SKP'!A69="","",'RENCANA SKP'!A69)</f>
        <v>26</v>
      </c>
      <c r="B69" s="587" t="str">
        <f>IF('RENCANA SKP'!B69="","",'RENCANA SKP'!B69)</f>
        <v>Terlaksananya rencana aksi/ inisiatif strategis dalam rangka pencapaian sasaran dan indikator Kinerja utama organisasi dalam perjanjian Kinerja</v>
      </c>
      <c r="C69" s="588"/>
      <c r="D69" s="589"/>
      <c r="E69" s="587" t="str">
        <f>IF('RENCANA SKP'!E69="","",'RENCANA SKP'!E69)</f>
        <v>Persentase penyelesaian rencana aksi/ inisiatif strategis individu sesuai target waktu yang ditetapkan</v>
      </c>
      <c r="F69" s="585"/>
      <c r="G69" s="585"/>
      <c r="H69" s="585"/>
      <c r="I69" s="118">
        <f>IF('RENCANA SKP'!I69="","",'RENCANA SKP'!I69)</f>
        <v>80</v>
      </c>
      <c r="J69" s="661" t="str">
        <f>IF('RENCANA SKP'!N69="","",'RENCANA SKP'!N69)</f>
        <v>Persen</v>
      </c>
      <c r="K69" s="661"/>
      <c r="L69" s="662"/>
      <c r="M69" s="666" t="s">
        <v>144</v>
      </c>
      <c r="N69" s="667"/>
      <c r="O69" s="667"/>
      <c r="P69" s="667"/>
      <c r="Q69" s="667"/>
      <c r="R69" s="668"/>
    </row>
    <row r="70" spans="1:18" ht="21" customHeight="1">
      <c r="A70" s="94"/>
      <c r="B70" s="95"/>
      <c r="C70" s="96"/>
      <c r="D70" s="96"/>
      <c r="E70" s="95"/>
      <c r="F70" s="96"/>
      <c r="G70" s="96"/>
      <c r="H70" s="96"/>
      <c r="I70" s="96"/>
      <c r="J70" s="97"/>
      <c r="K70" s="98"/>
      <c r="L70" s="98"/>
      <c r="M70" s="98"/>
      <c r="N70" s="98"/>
      <c r="O70" s="98"/>
      <c r="P70" s="98"/>
      <c r="Q70" s="98"/>
      <c r="R70" s="99"/>
    </row>
    <row r="71" spans="1:18" ht="15.75" customHeight="1">
      <c r="A71" s="656" t="s">
        <v>40</v>
      </c>
      <c r="B71" s="657"/>
      <c r="C71" s="657"/>
      <c r="D71" s="657"/>
      <c r="E71" s="657"/>
      <c r="F71" s="657"/>
      <c r="G71" s="657"/>
      <c r="H71" s="657"/>
      <c r="I71" s="657"/>
      <c r="J71" s="657"/>
      <c r="K71" s="657"/>
      <c r="L71" s="657"/>
      <c r="M71" s="657"/>
      <c r="N71" s="657"/>
      <c r="O71" s="657"/>
      <c r="P71" s="657"/>
      <c r="Q71" s="657"/>
      <c r="R71" s="658"/>
    </row>
    <row r="72" spans="1:18" ht="45" customHeight="1">
      <c r="A72" s="93">
        <f>IF('RENCANA SKP'!A72="","",'RENCANA SKP'!A72)</f>
        <v>1</v>
      </c>
      <c r="B72" s="659" t="str">
        <f>IF('RENCANA SKP'!B72="","",'RENCANA SKP'!B72)</f>
        <v>Keikutsertaan dalam kegiatan Gugus Tugas Percepatan Penanganan Corona Virus Disease 2019 (Covid-19)</v>
      </c>
      <c r="C72" s="659"/>
      <c r="D72" s="659"/>
      <c r="E72" s="587" t="s">
        <v>505</v>
      </c>
      <c r="F72" s="585"/>
      <c r="G72" s="585"/>
      <c r="H72" s="586"/>
      <c r="I72" s="118">
        <v>6</v>
      </c>
      <c r="J72" s="661" t="str">
        <f>IF('RENCANA SKP'!N72="","",'RENCANA SKP'!N72)</f>
        <v>Kegiatan</v>
      </c>
      <c r="K72" s="661"/>
      <c r="L72" s="662"/>
      <c r="M72" s="660" t="s">
        <v>145</v>
      </c>
      <c r="N72" s="660"/>
      <c r="O72" s="660"/>
      <c r="P72" s="660"/>
      <c r="Q72" s="660"/>
      <c r="R72" s="660"/>
    </row>
    <row r="73" spans="1:18" ht="15.75" customHeight="1">
      <c r="A73" s="111"/>
      <c r="B73" s="659"/>
      <c r="C73" s="660"/>
      <c r="D73" s="660"/>
      <c r="E73" s="659"/>
      <c r="F73" s="660"/>
      <c r="G73" s="660"/>
      <c r="H73" s="660"/>
      <c r="I73" s="117"/>
      <c r="J73" s="649"/>
      <c r="K73" s="649"/>
      <c r="L73" s="650"/>
      <c r="M73" s="663"/>
      <c r="N73" s="664"/>
      <c r="O73" s="664"/>
      <c r="P73" s="664"/>
      <c r="Q73" s="664"/>
      <c r="R73" s="665"/>
    </row>
    <row r="74" spans="1:18" ht="15.75" customHeight="1"/>
    <row r="75" spans="1:18" ht="15.75" customHeight="1"/>
    <row r="76" spans="1:18" ht="15.75" customHeight="1">
      <c r="K76" s="79" t="str">
        <f>'Konversi Nilai'!J19</f>
        <v>Sleman, 12 Juli 2021</v>
      </c>
    </row>
    <row r="77" spans="1:18" ht="15.75" customHeight="1">
      <c r="K77" s="79" t="s">
        <v>146</v>
      </c>
    </row>
    <row r="78" spans="1:18" ht="15.75" customHeight="1"/>
    <row r="79" spans="1:18" ht="15.75" customHeight="1"/>
    <row r="80" spans="1:18" ht="15.75" customHeight="1"/>
    <row r="81" spans="11:11" ht="15.75" customHeight="1"/>
    <row r="82" spans="11:11" ht="15.75" customHeight="1">
      <c r="K82" s="79" t="s">
        <v>148</v>
      </c>
    </row>
    <row r="83" spans="11:11" ht="15.75" customHeight="1">
      <c r="K83" s="79" t="s">
        <v>147</v>
      </c>
    </row>
    <row r="84" spans="11:11" ht="15.75" customHeight="1"/>
  </sheetData>
  <mergeCells count="244">
    <mergeCell ref="A1:R1"/>
    <mergeCell ref="A2:R2"/>
    <mergeCell ref="D5:G5"/>
    <mergeCell ref="A7:G7"/>
    <mergeCell ref="H7:R7"/>
    <mergeCell ref="B13:D13"/>
    <mergeCell ref="E13:H13"/>
    <mergeCell ref="M13:R13"/>
    <mergeCell ref="B19:D19"/>
    <mergeCell ref="E19:H19"/>
    <mergeCell ref="B17:D17"/>
    <mergeCell ref="E17:H17"/>
    <mergeCell ref="J17:L17"/>
    <mergeCell ref="M17:R17"/>
    <mergeCell ref="B14:D14"/>
    <mergeCell ref="E14:H14"/>
    <mergeCell ref="A15:R15"/>
    <mergeCell ref="B16:D16"/>
    <mergeCell ref="E16:H16"/>
    <mergeCell ref="J16:L16"/>
    <mergeCell ref="M16:R16"/>
    <mergeCell ref="B20:D20"/>
    <mergeCell ref="E20:H20"/>
    <mergeCell ref="J19:L19"/>
    <mergeCell ref="M19:R19"/>
    <mergeCell ref="J20:L20"/>
    <mergeCell ref="M20:R20"/>
    <mergeCell ref="B18:D18"/>
    <mergeCell ref="E18:H18"/>
    <mergeCell ref="J18:L18"/>
    <mergeCell ref="M18:R18"/>
    <mergeCell ref="B23:D23"/>
    <mergeCell ref="E23:H23"/>
    <mergeCell ref="B24:D24"/>
    <mergeCell ref="E24:H24"/>
    <mergeCell ref="J23:L23"/>
    <mergeCell ref="M23:R23"/>
    <mergeCell ref="J24:L24"/>
    <mergeCell ref="M24:R24"/>
    <mergeCell ref="B21:D21"/>
    <mergeCell ref="E21:H21"/>
    <mergeCell ref="B22:D22"/>
    <mergeCell ref="E22:H22"/>
    <mergeCell ref="J21:L21"/>
    <mergeCell ref="M21:R21"/>
    <mergeCell ref="J22:L22"/>
    <mergeCell ref="M22:R22"/>
    <mergeCell ref="B27:D27"/>
    <mergeCell ref="E27:H27"/>
    <mergeCell ref="B28:D28"/>
    <mergeCell ref="E28:H28"/>
    <mergeCell ref="J27:L27"/>
    <mergeCell ref="M27:R27"/>
    <mergeCell ref="J28:L28"/>
    <mergeCell ref="M28:R28"/>
    <mergeCell ref="B25:D25"/>
    <mergeCell ref="E25:H25"/>
    <mergeCell ref="B26:D26"/>
    <mergeCell ref="E26:H26"/>
    <mergeCell ref="J25:L25"/>
    <mergeCell ref="M25:R25"/>
    <mergeCell ref="J26:L26"/>
    <mergeCell ref="M26:R26"/>
    <mergeCell ref="B31:D31"/>
    <mergeCell ref="E31:H31"/>
    <mergeCell ref="B32:D32"/>
    <mergeCell ref="E32:H32"/>
    <mergeCell ref="J31:L31"/>
    <mergeCell ref="M31:R31"/>
    <mergeCell ref="J32:L32"/>
    <mergeCell ref="M32:R32"/>
    <mergeCell ref="B29:D29"/>
    <mergeCell ref="E29:H29"/>
    <mergeCell ref="B30:D30"/>
    <mergeCell ref="E30:H30"/>
    <mergeCell ref="J29:L29"/>
    <mergeCell ref="M29:R29"/>
    <mergeCell ref="J30:L30"/>
    <mergeCell ref="M30:R30"/>
    <mergeCell ref="B35:D35"/>
    <mergeCell ref="E35:H35"/>
    <mergeCell ref="B36:D36"/>
    <mergeCell ref="E36:H36"/>
    <mergeCell ref="J35:L35"/>
    <mergeCell ref="M35:R35"/>
    <mergeCell ref="J36:L36"/>
    <mergeCell ref="M36:R36"/>
    <mergeCell ref="B33:D33"/>
    <mergeCell ref="E33:H33"/>
    <mergeCell ref="B34:D34"/>
    <mergeCell ref="E34:H34"/>
    <mergeCell ref="J33:L33"/>
    <mergeCell ref="M33:R33"/>
    <mergeCell ref="J34:L34"/>
    <mergeCell ref="M34:R34"/>
    <mergeCell ref="B39:D39"/>
    <mergeCell ref="E39:H39"/>
    <mergeCell ref="B40:D40"/>
    <mergeCell ref="E40:H40"/>
    <mergeCell ref="J39:L39"/>
    <mergeCell ref="M39:R39"/>
    <mergeCell ref="J40:L40"/>
    <mergeCell ref="M40:R40"/>
    <mergeCell ref="B37:D37"/>
    <mergeCell ref="E37:H37"/>
    <mergeCell ref="B38:D38"/>
    <mergeCell ref="E38:H38"/>
    <mergeCell ref="J37:L37"/>
    <mergeCell ref="M37:R37"/>
    <mergeCell ref="J38:L38"/>
    <mergeCell ref="M38:R38"/>
    <mergeCell ref="B43:D43"/>
    <mergeCell ref="E43:H43"/>
    <mergeCell ref="B44:D44"/>
    <mergeCell ref="E44:H44"/>
    <mergeCell ref="J43:L43"/>
    <mergeCell ref="M43:R43"/>
    <mergeCell ref="J44:L44"/>
    <mergeCell ref="M44:R44"/>
    <mergeCell ref="B41:D41"/>
    <mergeCell ref="E41:H41"/>
    <mergeCell ref="B42:D42"/>
    <mergeCell ref="E42:H42"/>
    <mergeCell ref="J41:L41"/>
    <mergeCell ref="M41:R41"/>
    <mergeCell ref="J42:L42"/>
    <mergeCell ref="M42:R42"/>
    <mergeCell ref="B47:D47"/>
    <mergeCell ref="E47:H47"/>
    <mergeCell ref="B48:D48"/>
    <mergeCell ref="E48:H48"/>
    <mergeCell ref="J47:L47"/>
    <mergeCell ref="M47:R47"/>
    <mergeCell ref="J48:L48"/>
    <mergeCell ref="M48:R48"/>
    <mergeCell ref="B45:D45"/>
    <mergeCell ref="E45:H45"/>
    <mergeCell ref="B46:D46"/>
    <mergeCell ref="E46:H46"/>
    <mergeCell ref="J45:L45"/>
    <mergeCell ref="M45:R45"/>
    <mergeCell ref="J46:L46"/>
    <mergeCell ref="M46:R46"/>
    <mergeCell ref="B51:D51"/>
    <mergeCell ref="E51:H51"/>
    <mergeCell ref="B52:D52"/>
    <mergeCell ref="E52:H52"/>
    <mergeCell ref="J51:L51"/>
    <mergeCell ref="M51:R51"/>
    <mergeCell ref="J52:L52"/>
    <mergeCell ref="M52:R52"/>
    <mergeCell ref="B49:D49"/>
    <mergeCell ref="E49:H49"/>
    <mergeCell ref="B50:D50"/>
    <mergeCell ref="E50:H50"/>
    <mergeCell ref="J49:L49"/>
    <mergeCell ref="M49:R49"/>
    <mergeCell ref="J50:L50"/>
    <mergeCell ref="M50:R50"/>
    <mergeCell ref="B55:D55"/>
    <mergeCell ref="E55:H55"/>
    <mergeCell ref="B56:D56"/>
    <mergeCell ref="E56:H56"/>
    <mergeCell ref="J55:L55"/>
    <mergeCell ref="M55:R55"/>
    <mergeCell ref="J56:L56"/>
    <mergeCell ref="M56:R56"/>
    <mergeCell ref="B53:D53"/>
    <mergeCell ref="E53:H53"/>
    <mergeCell ref="B54:D54"/>
    <mergeCell ref="E54:H54"/>
    <mergeCell ref="J53:L53"/>
    <mergeCell ref="M53:R53"/>
    <mergeCell ref="J54:L54"/>
    <mergeCell ref="M54:R54"/>
    <mergeCell ref="B59:D59"/>
    <mergeCell ref="E59:H59"/>
    <mergeCell ref="B60:D60"/>
    <mergeCell ref="E60:H60"/>
    <mergeCell ref="J59:L59"/>
    <mergeCell ref="M59:R59"/>
    <mergeCell ref="J60:L60"/>
    <mergeCell ref="M60:R60"/>
    <mergeCell ref="B57:D57"/>
    <mergeCell ref="E57:H57"/>
    <mergeCell ref="B58:D58"/>
    <mergeCell ref="E58:H58"/>
    <mergeCell ref="J57:L57"/>
    <mergeCell ref="M57:R57"/>
    <mergeCell ref="J58:L58"/>
    <mergeCell ref="M58:R58"/>
    <mergeCell ref="B63:D63"/>
    <mergeCell ref="E63:H63"/>
    <mergeCell ref="B64:D64"/>
    <mergeCell ref="E64:H64"/>
    <mergeCell ref="J63:L63"/>
    <mergeCell ref="M63:R63"/>
    <mergeCell ref="J64:L64"/>
    <mergeCell ref="M64:R64"/>
    <mergeCell ref="B61:D61"/>
    <mergeCell ref="E61:H61"/>
    <mergeCell ref="B62:D62"/>
    <mergeCell ref="E62:H62"/>
    <mergeCell ref="J61:L61"/>
    <mergeCell ref="M61:R61"/>
    <mergeCell ref="J62:L62"/>
    <mergeCell ref="M62:R62"/>
    <mergeCell ref="M68:R68"/>
    <mergeCell ref="B67:D67"/>
    <mergeCell ref="E67:H67"/>
    <mergeCell ref="J67:L67"/>
    <mergeCell ref="M67:R67"/>
    <mergeCell ref="B65:D65"/>
    <mergeCell ref="E65:H65"/>
    <mergeCell ref="B66:D66"/>
    <mergeCell ref="E66:H66"/>
    <mergeCell ref="J65:L65"/>
    <mergeCell ref="M65:R65"/>
    <mergeCell ref="J66:L66"/>
    <mergeCell ref="M66:R66"/>
    <mergeCell ref="J73:L73"/>
    <mergeCell ref="A8:B8"/>
    <mergeCell ref="A9:B9"/>
    <mergeCell ref="A10:B10"/>
    <mergeCell ref="A11:B11"/>
    <mergeCell ref="A12:B12"/>
    <mergeCell ref="I13:L13"/>
    <mergeCell ref="M14:R14"/>
    <mergeCell ref="I14:L14"/>
    <mergeCell ref="A71:R71"/>
    <mergeCell ref="B72:D72"/>
    <mergeCell ref="E72:H72"/>
    <mergeCell ref="B73:D73"/>
    <mergeCell ref="E73:H73"/>
    <mergeCell ref="J72:L72"/>
    <mergeCell ref="M72:R72"/>
    <mergeCell ref="M73:R73"/>
    <mergeCell ref="B69:D69"/>
    <mergeCell ref="E69:H69"/>
    <mergeCell ref="B68:D68"/>
    <mergeCell ref="E68:H68"/>
    <mergeCell ref="J69:L69"/>
    <mergeCell ref="M69:R69"/>
    <mergeCell ref="J68:L68"/>
  </mergeCells>
  <hyperlinks>
    <hyperlink ref="A1:R1" location="Menu!A1" display="REVIEW RENCANA SASARAN KINERJA PEGAWAI" xr:uid="{54A629BC-352B-4701-AF81-A83EC3E39CC5}"/>
  </hyperlinks>
  <pageMargins left="0.51181102362204722" right="0.51181102362204722" top="0.74803149606299213" bottom="0.51181102362204722" header="0" footer="0"/>
  <pageSetup paperSize="9" scale="88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Q84"/>
  <sheetViews>
    <sheetView workbookViewId="0">
      <selection sqref="A1:Q1"/>
    </sheetView>
  </sheetViews>
  <sheetFormatPr defaultColWidth="12.625" defaultRowHeight="15" customHeight="1"/>
  <cols>
    <col min="1" max="1" width="4.625" style="102" customWidth="1"/>
    <col min="2" max="2" width="20.625" style="79" customWidth="1"/>
    <col min="3" max="3" width="2.125" style="79" customWidth="1"/>
    <col min="4" max="4" width="22.625" style="79" customWidth="1"/>
    <col min="5" max="7" width="7.625" style="79" customWidth="1"/>
    <col min="8" max="8" width="20.625" style="79" customWidth="1"/>
    <col min="9" max="9" width="2.125" style="79" customWidth="1"/>
    <col min="10" max="17" width="6.125" style="79" customWidth="1"/>
    <col min="18" max="26" width="7.625" style="76" customWidth="1"/>
    <col min="27" max="16384" width="12.625" style="76"/>
  </cols>
  <sheetData>
    <row r="1" spans="1:17" ht="15" customHeight="1">
      <c r="A1" s="549" t="s">
        <v>28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1:17" ht="15" customHeight="1">
      <c r="B3" s="102"/>
    </row>
    <row r="4" spans="1:17" ht="15" customHeight="1">
      <c r="B4" s="102"/>
      <c r="J4" s="79" t="s">
        <v>70</v>
      </c>
    </row>
    <row r="5" spans="1:17" ht="15" customHeight="1">
      <c r="A5" s="80" t="s">
        <v>1</v>
      </c>
      <c r="C5" s="80" t="s">
        <v>5</v>
      </c>
      <c r="D5" s="551" t="str">
        <f>'DATA 1'!E11</f>
        <v>Madrasah Tsanawiyah Negeri 4 Sleman</v>
      </c>
      <c r="E5" s="551"/>
      <c r="F5" s="551"/>
      <c r="G5" s="551"/>
      <c r="H5" s="80"/>
      <c r="I5" s="80"/>
      <c r="J5" s="80" t="str">
        <f>'DATA PNS'!E4</f>
        <v>01 Juli s/d 31 Desember 2021</v>
      </c>
      <c r="K5" s="80"/>
      <c r="L5" s="80"/>
      <c r="M5" s="80"/>
      <c r="N5" s="80"/>
      <c r="O5" s="80"/>
      <c r="P5" s="80"/>
      <c r="Q5" s="80"/>
    </row>
    <row r="6" spans="1:17" ht="15" customHeight="1">
      <c r="D6" s="81"/>
      <c r="E6" s="81"/>
      <c r="F6" s="81"/>
      <c r="G6" s="81"/>
      <c r="J6" s="82"/>
    </row>
    <row r="7" spans="1:17" ht="15" customHeight="1">
      <c r="A7" s="552" t="s">
        <v>2</v>
      </c>
      <c r="B7" s="553"/>
      <c r="C7" s="553"/>
      <c r="D7" s="553"/>
      <c r="E7" s="553"/>
      <c r="F7" s="553"/>
      <c r="G7" s="554"/>
      <c r="H7" s="552" t="s">
        <v>3</v>
      </c>
      <c r="I7" s="553"/>
      <c r="J7" s="553"/>
      <c r="K7" s="553"/>
      <c r="L7" s="553"/>
      <c r="M7" s="553"/>
      <c r="N7" s="553"/>
      <c r="O7" s="553"/>
      <c r="P7" s="553"/>
      <c r="Q7" s="554"/>
    </row>
    <row r="8" spans="1:17" ht="15" customHeight="1">
      <c r="A8" s="547" t="s">
        <v>4</v>
      </c>
      <c r="B8" s="548"/>
      <c r="C8" s="84" t="s">
        <v>5</v>
      </c>
      <c r="D8" s="85" t="str">
        <f>'DATA PNS'!E7</f>
        <v>Dra. ISTOYO BAMBANG IRIANTO, M.M.</v>
      </c>
      <c r="E8" s="86"/>
      <c r="F8" s="86"/>
      <c r="G8" s="87"/>
      <c r="H8" s="88" t="s">
        <v>4</v>
      </c>
      <c r="I8" s="84" t="s">
        <v>5</v>
      </c>
      <c r="J8" s="89" t="str">
        <f>'DATA PNS'!E13</f>
        <v>H. SIDIK PRAMONO, S.Ag, M.Si.</v>
      </c>
      <c r="K8" s="90"/>
      <c r="L8" s="90"/>
      <c r="M8" s="90"/>
      <c r="N8" s="90"/>
      <c r="O8" s="90"/>
      <c r="P8" s="90"/>
      <c r="Q8" s="91"/>
    </row>
    <row r="9" spans="1:17" ht="15" customHeight="1">
      <c r="A9" s="547" t="s">
        <v>6</v>
      </c>
      <c r="B9" s="548"/>
      <c r="C9" s="84" t="s">
        <v>5</v>
      </c>
      <c r="D9" s="85" t="str">
        <f>'DATA PNS'!E8</f>
        <v>19621117 199403 1 004</v>
      </c>
      <c r="E9" s="86"/>
      <c r="F9" s="86"/>
      <c r="G9" s="87"/>
      <c r="H9" s="88" t="s">
        <v>6</v>
      </c>
      <c r="I9" s="84" t="s">
        <v>5</v>
      </c>
      <c r="J9" s="89" t="str">
        <f>'DATA PNS'!E14</f>
        <v>19700303 199703 1 004</v>
      </c>
      <c r="K9" s="90"/>
      <c r="L9" s="90"/>
      <c r="M9" s="90"/>
      <c r="N9" s="90"/>
      <c r="O9" s="90"/>
      <c r="P9" s="90"/>
      <c r="Q9" s="91"/>
    </row>
    <row r="10" spans="1:17" ht="15" customHeight="1">
      <c r="A10" s="547" t="s">
        <v>7</v>
      </c>
      <c r="B10" s="548"/>
      <c r="C10" s="84" t="s">
        <v>5</v>
      </c>
      <c r="D10" s="85" t="str">
        <f>'DATA PNS'!E9</f>
        <v>Pembina / IV a</v>
      </c>
      <c r="E10" s="86"/>
      <c r="F10" s="86"/>
      <c r="G10" s="87"/>
      <c r="H10" s="88" t="s">
        <v>7</v>
      </c>
      <c r="I10" s="84" t="s">
        <v>5</v>
      </c>
      <c r="J10" s="89" t="str">
        <f>'DATA PNS'!E15</f>
        <v>Pembina / IV a</v>
      </c>
      <c r="K10" s="90"/>
      <c r="L10" s="90"/>
      <c r="M10" s="90"/>
      <c r="N10" s="90"/>
      <c r="O10" s="90"/>
      <c r="P10" s="90"/>
      <c r="Q10" s="91"/>
    </row>
    <row r="11" spans="1:17" ht="15" customHeight="1">
      <c r="A11" s="547" t="s">
        <v>8</v>
      </c>
      <c r="B11" s="548"/>
      <c r="C11" s="84" t="s">
        <v>5</v>
      </c>
      <c r="D11" s="85" t="str">
        <f>'DATA PNS'!E10</f>
        <v>Kepala Madrasah Tsanawiyah Negeri 4 Sleman</v>
      </c>
      <c r="E11" s="86"/>
      <c r="F11" s="86"/>
      <c r="G11" s="87"/>
      <c r="H11" s="88" t="s">
        <v>8</v>
      </c>
      <c r="I11" s="84" t="s">
        <v>5</v>
      </c>
      <c r="J11" s="89" t="str">
        <f>'DATA PNS'!E16</f>
        <v>Kepala Kantor Kementerian Agama Kab. Sleman</v>
      </c>
      <c r="K11" s="90"/>
      <c r="L11" s="90"/>
      <c r="M11" s="90"/>
      <c r="N11" s="90"/>
      <c r="O11" s="90"/>
      <c r="P11" s="90"/>
      <c r="Q11" s="91"/>
    </row>
    <row r="12" spans="1:17" ht="15" customHeight="1">
      <c r="A12" s="547" t="s">
        <v>9</v>
      </c>
      <c r="B12" s="548"/>
      <c r="C12" s="84" t="s">
        <v>5</v>
      </c>
      <c r="D12" s="85" t="str">
        <f>'DATA PNS'!E11</f>
        <v>Madrasah Tsanawiyah Negeri 4 Sleman</v>
      </c>
      <c r="E12" s="83"/>
      <c r="F12" s="83"/>
      <c r="G12" s="84"/>
      <c r="H12" s="88" t="s">
        <v>9</v>
      </c>
      <c r="I12" s="84" t="s">
        <v>5</v>
      </c>
      <c r="J12" s="89" t="str">
        <f>'DATA PNS'!E17</f>
        <v>Kantor Kementerian Agama Kab. Sleman</v>
      </c>
      <c r="K12" s="90"/>
      <c r="L12" s="90"/>
      <c r="M12" s="90"/>
      <c r="N12" s="90"/>
      <c r="O12" s="90"/>
      <c r="P12" s="90"/>
      <c r="Q12" s="91"/>
    </row>
    <row r="13" spans="1:17" s="101" customFormat="1" ht="24" customHeight="1">
      <c r="A13" s="100" t="s">
        <v>10</v>
      </c>
      <c r="B13" s="590" t="s">
        <v>11</v>
      </c>
      <c r="C13" s="591"/>
      <c r="D13" s="592"/>
      <c r="E13" s="590" t="s">
        <v>12</v>
      </c>
      <c r="F13" s="591"/>
      <c r="G13" s="591"/>
      <c r="H13" s="592"/>
      <c r="I13" s="590" t="s">
        <v>13</v>
      </c>
      <c r="J13" s="591"/>
      <c r="K13" s="591"/>
      <c r="L13" s="591"/>
      <c r="M13" s="591"/>
      <c r="N13" s="591"/>
      <c r="O13" s="591"/>
      <c r="P13" s="591"/>
      <c r="Q13" s="592"/>
    </row>
    <row r="14" spans="1:17">
      <c r="A14" s="92" t="s">
        <v>14</v>
      </c>
      <c r="B14" s="593" t="s">
        <v>15</v>
      </c>
      <c r="C14" s="594"/>
      <c r="D14" s="595"/>
      <c r="E14" s="593" t="s">
        <v>16</v>
      </c>
      <c r="F14" s="594"/>
      <c r="G14" s="594"/>
      <c r="H14" s="595"/>
      <c r="I14" s="593" t="s">
        <v>17</v>
      </c>
      <c r="J14" s="594"/>
      <c r="K14" s="594"/>
      <c r="L14" s="594"/>
      <c r="M14" s="594"/>
      <c r="N14" s="594"/>
      <c r="O14" s="594"/>
      <c r="P14" s="594"/>
      <c r="Q14" s="595"/>
    </row>
    <row r="15" spans="1:17">
      <c r="A15" s="596" t="s">
        <v>18</v>
      </c>
      <c r="B15" s="594"/>
      <c r="C15" s="594"/>
      <c r="D15" s="594"/>
      <c r="E15" s="594"/>
      <c r="F15" s="594"/>
      <c r="G15" s="594"/>
      <c r="H15" s="594"/>
      <c r="I15" s="594"/>
      <c r="J15" s="594"/>
      <c r="K15" s="594"/>
      <c r="L15" s="594"/>
      <c r="M15" s="594"/>
      <c r="N15" s="594"/>
      <c r="O15" s="594"/>
      <c r="P15" s="594"/>
      <c r="Q15" s="595"/>
    </row>
    <row r="16" spans="1:17" ht="30" customHeight="1">
      <c r="A16" s="93">
        <f>IF('RENCANA SKP'!A16="","",'RENCANA SKP'!A16)</f>
        <v>1</v>
      </c>
      <c r="B16" s="587" t="str">
        <f>IF('RENCANA SKP'!B16="","",'RENCANA SKP'!B16)</f>
        <v>Menguatnya muatan moderasi beragama dalam mata pelajaran agama di ruang publik</v>
      </c>
      <c r="C16" s="588"/>
      <c r="D16" s="589"/>
      <c r="E16" s="587" t="str">
        <f>IF('RENCANA SKP'!E16="","",'RENCANA SKP'!E16)</f>
        <v>Persentase siswa di Madrasah yang memperoleh pendidikan agama yang bermuatan moderasi beragama</v>
      </c>
      <c r="F16" s="585"/>
      <c r="G16" s="585"/>
      <c r="H16" s="586"/>
      <c r="I16" s="579">
        <f>'REVIEW RENCANA SKP'!I16</f>
        <v>100</v>
      </c>
      <c r="J16" s="580"/>
      <c r="K16" s="580"/>
      <c r="L16" s="580"/>
      <c r="M16" s="580"/>
      <c r="N16" s="581" t="str">
        <f>IF('RENCANA SKP'!N16="","",'RENCANA SKP'!N16)</f>
        <v>Persen</v>
      </c>
      <c r="O16" s="581"/>
      <c r="P16" s="581"/>
      <c r="Q16" s="582"/>
    </row>
    <row r="17" spans="1:17" ht="30" customHeight="1">
      <c r="A17" s="93" t="str">
        <f>IF('RENCANA SKP'!A17="","",'RENCANA SKP'!A17)</f>
        <v/>
      </c>
      <c r="B17" s="587" t="str">
        <f>IF('RENCANA SKP'!B17="","",'RENCANA SKP'!B17)</f>
        <v/>
      </c>
      <c r="C17" s="588"/>
      <c r="D17" s="589"/>
      <c r="E17" s="587" t="str">
        <f>IF('RENCANA SKP'!E17="","",'RENCANA SKP'!E17)</f>
        <v>Persentase guru di madrasah yang dibina dalam moderasi beragama</v>
      </c>
      <c r="F17" s="585"/>
      <c r="G17" s="585"/>
      <c r="H17" s="586"/>
      <c r="I17" s="579">
        <f>'REVIEW RENCANA SKP'!I17</f>
        <v>100</v>
      </c>
      <c r="J17" s="580"/>
      <c r="K17" s="580"/>
      <c r="L17" s="580"/>
      <c r="M17" s="580"/>
      <c r="N17" s="581" t="str">
        <f>IF('RENCANA SKP'!N17="","",'RENCANA SKP'!N17)</f>
        <v>Persen</v>
      </c>
      <c r="O17" s="581"/>
      <c r="P17" s="581"/>
      <c r="Q17" s="582"/>
    </row>
    <row r="18" spans="1:17" ht="30" customHeight="1">
      <c r="A18" s="93" t="str">
        <f>IF('RENCANA SKP'!A18="","",'RENCANA SKP'!A18)</f>
        <v/>
      </c>
      <c r="B18" s="587" t="str">
        <f>IF('RENCANA SKP'!B18="","",'RENCANA SKP'!B18)</f>
        <v/>
      </c>
      <c r="C18" s="588"/>
      <c r="D18" s="589"/>
      <c r="E18" s="587" t="str">
        <f>IF('RENCANA SKP'!E18="","",'RENCANA SKP'!E18)</f>
        <v>Jumlah kegiatan ekstrakurikuler keagamaan di madrasah yang bermuatan moderasi beragama</v>
      </c>
      <c r="F18" s="585"/>
      <c r="G18" s="585"/>
      <c r="H18" s="586"/>
      <c r="I18" s="579">
        <f>'REVIEW RENCANA SKP'!I18</f>
        <v>100</v>
      </c>
      <c r="J18" s="580"/>
      <c r="K18" s="580"/>
      <c r="L18" s="580"/>
      <c r="M18" s="580"/>
      <c r="N18" s="581" t="str">
        <f>IF('RENCANA SKP'!N18="","",'RENCANA SKP'!N18)</f>
        <v>Persen</v>
      </c>
      <c r="O18" s="581"/>
      <c r="P18" s="581"/>
      <c r="Q18" s="582"/>
    </row>
    <row r="19" spans="1:17" ht="30" customHeight="1">
      <c r="A19" s="93">
        <f>IF('RENCANA SKP'!A19="","",'RENCANA SKP'!A19)</f>
        <v>2</v>
      </c>
      <c r="B19" s="587" t="str">
        <f>IF('RENCANA SKP'!B19="","",'RENCANA SKP'!B19)</f>
        <v>Meningkatnya kualitas penerapan kurikulum dan pola pembelajaran inovatif</v>
      </c>
      <c r="C19" s="588"/>
      <c r="D19" s="589"/>
      <c r="E19" s="587" t="str">
        <f>IF('RENCANA SKP'!E19="","",'RENCANA SKP'!E19)</f>
        <v>Persentase madrasah yang menerapkan metode pembelajaran inovatif dalam kurikulum</v>
      </c>
      <c r="F19" s="585"/>
      <c r="G19" s="585"/>
      <c r="H19" s="586"/>
      <c r="I19" s="579">
        <f>'REVIEW RENCANA SKP'!I19</f>
        <v>100</v>
      </c>
      <c r="J19" s="580"/>
      <c r="K19" s="580"/>
      <c r="L19" s="580"/>
      <c r="M19" s="580"/>
      <c r="N19" s="581" t="str">
        <f>IF('RENCANA SKP'!N19="","",'RENCANA SKP'!N19)</f>
        <v>Persen</v>
      </c>
      <c r="O19" s="581"/>
      <c r="P19" s="581"/>
      <c r="Q19" s="582"/>
    </row>
    <row r="20" spans="1:17" ht="30" customHeight="1">
      <c r="A20" s="93">
        <f>IF('RENCANA SKP'!A20="","",'RENCANA SKP'!A20)</f>
        <v>3</v>
      </c>
      <c r="B20" s="587" t="str">
        <f>IF('RENCANA SKP'!B20="","",'RENCANA SKP'!B20)</f>
        <v>Meningkatnya kualitas penilaian pendidikan</v>
      </c>
      <c r="C20" s="588"/>
      <c r="D20" s="589"/>
      <c r="E20" s="587" t="str">
        <f>IF('RENCANA SKP'!E20="","",'RENCANA SKP'!E20)</f>
        <v>Persentase guru di madrasah yang dinilai kinerjanya sebagai dasar penetapan tunjangan</v>
      </c>
      <c r="F20" s="585"/>
      <c r="G20" s="585"/>
      <c r="H20" s="586"/>
      <c r="I20" s="579">
        <f>'REVIEW RENCANA SKP'!I20</f>
        <v>100</v>
      </c>
      <c r="J20" s="580"/>
      <c r="K20" s="580"/>
      <c r="L20" s="580"/>
      <c r="M20" s="580"/>
      <c r="N20" s="581" t="str">
        <f>IF('RENCANA SKP'!N20="","",'RENCANA SKP'!N20)</f>
        <v>Persen</v>
      </c>
      <c r="O20" s="581"/>
      <c r="P20" s="581"/>
      <c r="Q20" s="582"/>
    </row>
    <row r="21" spans="1:17" ht="30" customHeight="1">
      <c r="A21" s="93" t="str">
        <f>IF('RENCANA SKP'!A21="","",'RENCANA SKP'!A21)</f>
        <v/>
      </c>
      <c r="B21" s="587" t="str">
        <f>IF('RENCANA SKP'!B21="","",'RENCANA SKP'!B21)</f>
        <v/>
      </c>
      <c r="C21" s="588"/>
      <c r="D21" s="589"/>
      <c r="E21" s="587" t="str">
        <f>IF('RENCANA SKP'!E21="","",'RENCANA SKP'!E21)</f>
        <v>Jumlah penghargaan bagi guru dan tenaga kependidikan pada madrasah/sekolah keagamaan</v>
      </c>
      <c r="F21" s="585"/>
      <c r="G21" s="585"/>
      <c r="H21" s="586"/>
      <c r="I21" s="579">
        <f>'REVIEW RENCANA SKP'!I21</f>
        <v>1</v>
      </c>
      <c r="J21" s="580"/>
      <c r="K21" s="580"/>
      <c r="L21" s="580"/>
      <c r="M21" s="580"/>
      <c r="N21" s="581" t="str">
        <f>IF('RENCANA SKP'!N21="","",'RENCANA SKP'!N21)</f>
        <v>Penghargaan</v>
      </c>
      <c r="O21" s="581"/>
      <c r="P21" s="581"/>
      <c r="Q21" s="582"/>
    </row>
    <row r="22" spans="1:17" ht="30" customHeight="1">
      <c r="A22" s="93" t="str">
        <f>IF('RENCANA SKP'!A22="","",'RENCANA SKP'!A22)</f>
        <v/>
      </c>
      <c r="B22" s="587" t="str">
        <f>IF('RENCANA SKP'!B22="","",'RENCANA SKP'!B22)</f>
        <v/>
      </c>
      <c r="C22" s="588"/>
      <c r="D22" s="589"/>
      <c r="E22" s="587" t="str">
        <f>IF('RENCANA SKP'!E22="","",'RENCANA SKP'!E22)</f>
        <v>Jumlah penyelenggaraan asesmen kompetensi siswa di madrasah / sekolah keagamaan</v>
      </c>
      <c r="F22" s="585"/>
      <c r="G22" s="585"/>
      <c r="H22" s="586"/>
      <c r="I22" s="579">
        <f>'REVIEW RENCANA SKP'!I22</f>
        <v>2</v>
      </c>
      <c r="J22" s="580"/>
      <c r="K22" s="580"/>
      <c r="L22" s="580"/>
      <c r="M22" s="580"/>
      <c r="N22" s="581" t="str">
        <f>IF('RENCANA SKP'!N22="","",'RENCANA SKP'!N22)</f>
        <v>Asesmen</v>
      </c>
      <c r="O22" s="581"/>
      <c r="P22" s="581"/>
      <c r="Q22" s="582"/>
    </row>
    <row r="23" spans="1:17" ht="30" customHeight="1">
      <c r="A23" s="93" t="str">
        <f>IF('RENCANA SKP'!A23="","",'RENCANA SKP'!A23)</f>
        <v/>
      </c>
      <c r="B23" s="587" t="str">
        <f>IF('RENCANA SKP'!B23="","",'RENCANA SKP'!B23)</f>
        <v/>
      </c>
      <c r="C23" s="588"/>
      <c r="D23" s="589"/>
      <c r="E23" s="587" t="str">
        <f>IF('RENCANA SKP'!E23="","",'RENCANA SKP'!E23)</f>
        <v>Persentase siswa madrasah yang mengikuti asesmen kompetensi</v>
      </c>
      <c r="F23" s="585"/>
      <c r="G23" s="585"/>
      <c r="H23" s="586"/>
      <c r="I23" s="579">
        <f>'REVIEW RENCANA SKP'!I23</f>
        <v>100</v>
      </c>
      <c r="J23" s="580"/>
      <c r="K23" s="580"/>
      <c r="L23" s="580"/>
      <c r="M23" s="580"/>
      <c r="N23" s="581" t="str">
        <f>IF('RENCANA SKP'!N23="","",'RENCANA SKP'!N23)</f>
        <v>Persen</v>
      </c>
      <c r="O23" s="581"/>
      <c r="P23" s="581"/>
      <c r="Q23" s="582"/>
    </row>
    <row r="24" spans="1:17" ht="30" customHeight="1">
      <c r="A24" s="93">
        <f>IF('RENCANA SKP'!A24="","",'RENCANA SKP'!A24)</f>
        <v>4</v>
      </c>
      <c r="B24" s="587" t="str">
        <f>IF('RENCANA SKP'!B24="","",'RENCANA SKP'!B24)</f>
        <v xml:space="preserve">Meningkatnya penerapan teknologi informasi dan komunikasi dalam sistem pembelajaran </v>
      </c>
      <c r="C24" s="588"/>
      <c r="D24" s="589"/>
      <c r="E24" s="587" t="str">
        <f>IF('RENCANA SKP'!E24="","",'RENCANA SKP'!E24)</f>
        <v>Persentase madrasah yang menerapkan TIK untuk e-pembelajaran</v>
      </c>
      <c r="F24" s="585"/>
      <c r="G24" s="585"/>
      <c r="H24" s="586"/>
      <c r="I24" s="579">
        <f>'REVIEW RENCANA SKP'!I24</f>
        <v>85</v>
      </c>
      <c r="J24" s="580"/>
      <c r="K24" s="580"/>
      <c r="L24" s="580"/>
      <c r="M24" s="580"/>
      <c r="N24" s="581" t="str">
        <f>IF('RENCANA SKP'!N24="","",'RENCANA SKP'!N24)</f>
        <v>Persen</v>
      </c>
      <c r="O24" s="581"/>
      <c r="P24" s="581"/>
      <c r="Q24" s="582"/>
    </row>
    <row r="25" spans="1:17" ht="45" customHeight="1">
      <c r="A25" s="93" t="str">
        <f>IF('RENCANA SKP'!A25="","",'RENCANA SKP'!A25)</f>
        <v/>
      </c>
      <c r="B25" s="587" t="str">
        <f>IF('RENCANA SKP'!B25="","",'RENCANA SKP'!B25)</f>
        <v/>
      </c>
      <c r="C25" s="588"/>
      <c r="D25" s="589"/>
      <c r="E25" s="587" t="str">
        <f>IF('RENCANA SKP'!E25="","",'RENCANA SKP'!E25)</f>
        <v>Persentase mata pelajaran di madrasah yang menggunakan bahan belajar berbasis TIK untuk e-pembelajaran</v>
      </c>
      <c r="F25" s="585"/>
      <c r="G25" s="585"/>
      <c r="H25" s="586"/>
      <c r="I25" s="579">
        <f>'REVIEW RENCANA SKP'!I25</f>
        <v>100</v>
      </c>
      <c r="J25" s="580"/>
      <c r="K25" s="580"/>
      <c r="L25" s="580"/>
      <c r="M25" s="580"/>
      <c r="N25" s="581" t="str">
        <f>IF('RENCANA SKP'!N25="","",'RENCANA SKP'!N25)</f>
        <v>Persen</v>
      </c>
      <c r="O25" s="581"/>
      <c r="P25" s="581"/>
      <c r="Q25" s="582"/>
    </row>
    <row r="26" spans="1:17" ht="30" customHeight="1">
      <c r="A26" s="93">
        <f>IF('RENCANA SKP'!A26="","",'RENCANA SKP'!A26)</f>
        <v>5</v>
      </c>
      <c r="B26" s="587" t="str">
        <f>IF('RENCANA SKP'!B26="","",'RENCANA SKP'!B26)</f>
        <v>Meningkatnya kualitas sarana dan prasarana pendidikan</v>
      </c>
      <c r="C26" s="588"/>
      <c r="D26" s="589"/>
      <c r="E26" s="587" t="str">
        <f>IF('RENCANA SKP'!E26="","",'RENCANA SKP'!E26)</f>
        <v>Persentase MTs/ Wustha/ SMPTK/ Madyama Widya Pasraman yang memenuhi SPM Sarana Prasarana</v>
      </c>
      <c r="F26" s="585"/>
      <c r="G26" s="585"/>
      <c r="H26" s="586"/>
      <c r="I26" s="579">
        <f>'REVIEW RENCANA SKP'!I26</f>
        <v>80</v>
      </c>
      <c r="J26" s="580"/>
      <c r="K26" s="580"/>
      <c r="L26" s="580"/>
      <c r="M26" s="580"/>
      <c r="N26" s="581" t="str">
        <f>IF('RENCANA SKP'!N26="","",'RENCANA SKP'!N26)</f>
        <v xml:space="preserve">Persen </v>
      </c>
      <c r="O26" s="581"/>
      <c r="P26" s="581"/>
      <c r="Q26" s="582"/>
    </row>
    <row r="27" spans="1:17" ht="30" customHeight="1">
      <c r="A27" s="93">
        <f>IF('RENCANA SKP'!A27="","",'RENCANA SKP'!A27)</f>
        <v>6</v>
      </c>
      <c r="B27" s="587" t="str">
        <f>IF('RENCANA SKP'!B27="","",'RENCANA SKP'!B27)</f>
        <v>Meningkatnya pemberian bantuan pendidikan bagi anak kurang mampu, daerah afirmasi dan berbakat</v>
      </c>
      <c r="C27" s="588"/>
      <c r="D27" s="589"/>
      <c r="E27" s="587" t="str">
        <f>IF('RENCANA SKP'!E27="","",'RENCANA SKP'!E27)</f>
        <v>Jumlah siswa penerima BOS pada Madrasah</v>
      </c>
      <c r="F27" s="585"/>
      <c r="G27" s="585"/>
      <c r="H27" s="586"/>
      <c r="I27" s="579">
        <f>'REVIEW RENCANA SKP'!I27</f>
        <v>620</v>
      </c>
      <c r="J27" s="580"/>
      <c r="K27" s="580"/>
      <c r="L27" s="580"/>
      <c r="M27" s="580"/>
      <c r="N27" s="581" t="str">
        <f>IF('RENCANA SKP'!N27="","",'RENCANA SKP'!N27)</f>
        <v>siswa</v>
      </c>
      <c r="O27" s="581"/>
      <c r="P27" s="581"/>
      <c r="Q27" s="582"/>
    </row>
    <row r="28" spans="1:17" ht="30" customHeight="1">
      <c r="A28" s="93" t="str">
        <f>IF('RENCANA SKP'!A28="","",'RENCANA SKP'!A28)</f>
        <v/>
      </c>
      <c r="B28" s="587" t="str">
        <f>IF('RENCANA SKP'!B28="","",'RENCANA SKP'!B28)</f>
        <v/>
      </c>
      <c r="C28" s="588"/>
      <c r="D28" s="589"/>
      <c r="E28" s="587" t="str">
        <f>IF('RENCANA SKP'!E28="","",'RENCANA SKP'!E28)</f>
        <v xml:space="preserve">Persentase siswa madrasah penerima PIP </v>
      </c>
      <c r="F28" s="585"/>
      <c r="G28" s="585"/>
      <c r="H28" s="586"/>
      <c r="I28" s="579">
        <f>'REVIEW RENCANA SKP'!I28</f>
        <v>15</v>
      </c>
      <c r="J28" s="580"/>
      <c r="K28" s="580"/>
      <c r="L28" s="580"/>
      <c r="M28" s="580"/>
      <c r="N28" s="581" t="str">
        <f>IF('RENCANA SKP'!N28="","",'RENCANA SKP'!N28)</f>
        <v>Persen</v>
      </c>
      <c r="O28" s="581"/>
      <c r="P28" s="581"/>
      <c r="Q28" s="582"/>
    </row>
    <row r="29" spans="1:17" ht="30" customHeight="1">
      <c r="A29" s="93">
        <f>IF('RENCANA SKP'!A29="","",'RENCANA SKP'!A29)</f>
        <v>7</v>
      </c>
      <c r="B29" s="587" t="str">
        <f>IF('RENCANA SKP'!B29="","",'RENCANA SKP'!B29)</f>
        <v>Meningkatnya kualitas pendidik dan tenaga kependidikan</v>
      </c>
      <c r="C29" s="588"/>
      <c r="D29" s="589"/>
      <c r="E29" s="587" t="str">
        <f>IF('RENCANA SKP'!E29="","",'RENCANA SKP'!E29)</f>
        <v>Persentase guru madrasah dan ustadz pendidikan diniyah/ muadalah yang lulus sertifikasi</v>
      </c>
      <c r="F29" s="585"/>
      <c r="G29" s="585"/>
      <c r="H29" s="586"/>
      <c r="I29" s="579">
        <f>'REVIEW RENCANA SKP'!I29</f>
        <v>82</v>
      </c>
      <c r="J29" s="580"/>
      <c r="K29" s="580"/>
      <c r="L29" s="580"/>
      <c r="M29" s="580"/>
      <c r="N29" s="581" t="str">
        <f>IF('RENCANA SKP'!N29="","",'RENCANA SKP'!N29)</f>
        <v>Persen</v>
      </c>
      <c r="O29" s="581"/>
      <c r="P29" s="581"/>
      <c r="Q29" s="582"/>
    </row>
    <row r="30" spans="1:17" ht="45" customHeight="1">
      <c r="A30" s="93" t="str">
        <f>IF('RENCANA SKP'!A30="","",'RENCANA SKP'!A30)</f>
        <v/>
      </c>
      <c r="B30" s="587" t="str">
        <f>IF('RENCANA SKP'!B30="","",'RENCANA SKP'!B30)</f>
        <v/>
      </c>
      <c r="C30" s="588"/>
      <c r="D30" s="589"/>
      <c r="E30" s="587" t="str">
        <f>IF('RENCANA SKP'!E30="","",'RENCANA SKP'!E30)</f>
        <v>Persentase tenaga kependidikan madrasah dan pendidikan diniyah/ muadalah yang memperoleh peningkatan kompetensi</v>
      </c>
      <c r="F30" s="585"/>
      <c r="G30" s="585"/>
      <c r="H30" s="586"/>
      <c r="I30" s="579">
        <f>'REVIEW RENCANA SKP'!I30</f>
        <v>80</v>
      </c>
      <c r="J30" s="580"/>
      <c r="K30" s="580"/>
      <c r="L30" s="580"/>
      <c r="M30" s="580"/>
      <c r="N30" s="581" t="str">
        <f>IF('RENCANA SKP'!N30="","",'RENCANA SKP'!N30)</f>
        <v>Persen</v>
      </c>
      <c r="O30" s="581"/>
      <c r="P30" s="581"/>
      <c r="Q30" s="582"/>
    </row>
    <row r="31" spans="1:17" ht="45" customHeight="1">
      <c r="A31" s="93" t="str">
        <f>IF('RENCANA SKP'!A31="","",'RENCANA SKP'!A31)</f>
        <v/>
      </c>
      <c r="B31" s="587" t="str">
        <f>IF('RENCANA SKP'!B31="","",'RENCANA SKP'!B31)</f>
        <v/>
      </c>
      <c r="C31" s="588"/>
      <c r="D31" s="589"/>
      <c r="E31" s="587" t="str">
        <f>IF('RENCANA SKP'!E31="","",'RENCANA SKP'!E31)</f>
        <v>Persentase kepala madrasah dan pendidikan diniyah/ muadalah yang memperoleh peningkatan kompetensi</v>
      </c>
      <c r="F31" s="585"/>
      <c r="G31" s="585"/>
      <c r="H31" s="586"/>
      <c r="I31" s="579">
        <f>'REVIEW RENCANA SKP'!I31</f>
        <v>100</v>
      </c>
      <c r="J31" s="580"/>
      <c r="K31" s="580"/>
      <c r="L31" s="580"/>
      <c r="M31" s="580"/>
      <c r="N31" s="581" t="str">
        <f>IF('RENCANA SKP'!N31="","",'RENCANA SKP'!N31)</f>
        <v>Persen</v>
      </c>
      <c r="O31" s="581"/>
      <c r="P31" s="581"/>
      <c r="Q31" s="582"/>
    </row>
    <row r="32" spans="1:17" ht="30" customHeight="1">
      <c r="A32" s="93">
        <f>IF('RENCANA SKP'!A32="","",'RENCANA SKP'!A32)</f>
        <v>8</v>
      </c>
      <c r="B32" s="587" t="str">
        <f>IF('RENCANA SKP'!B32="","",'RENCANA SKP'!B32)</f>
        <v>Meningkatnya kualitas pendidikan profesi guru melalui peningkatan kualifikasi pendidik</v>
      </c>
      <c r="C32" s="588"/>
      <c r="D32" s="589"/>
      <c r="E32" s="587" t="str">
        <f>IF('RENCANA SKP'!E32="","",'RENCANA SKP'!E32)</f>
        <v>Persentase guru madrasah yang mengikuti PPG</v>
      </c>
      <c r="F32" s="585"/>
      <c r="G32" s="585"/>
      <c r="H32" s="586"/>
      <c r="I32" s="579">
        <f>'REVIEW RENCANA SKP'!I32</f>
        <v>88</v>
      </c>
      <c r="J32" s="580"/>
      <c r="K32" s="580"/>
      <c r="L32" s="580"/>
      <c r="M32" s="580"/>
      <c r="N32" s="581" t="str">
        <f>IF('RENCANA SKP'!N32="","",'RENCANA SKP'!N32)</f>
        <v>Persen</v>
      </c>
      <c r="O32" s="581"/>
      <c r="P32" s="581"/>
      <c r="Q32" s="582"/>
    </row>
    <row r="33" spans="1:17" ht="30" customHeight="1">
      <c r="A33" s="93">
        <f>IF('RENCANA SKP'!A33="","",'RENCANA SKP'!A33)</f>
        <v>9</v>
      </c>
      <c r="B33" s="587" t="str">
        <f>IF('RENCANA SKP'!B33="","",'RENCANA SKP'!B33)</f>
        <v>Meningkatnya budaya mutu pendidikan</v>
      </c>
      <c r="C33" s="588"/>
      <c r="D33" s="589"/>
      <c r="E33" s="587" t="str">
        <f>IF('RENCANA SKP'!E33="","",'RENCANA SKP'!E33)</f>
        <v>Persentase madrasah yang menerapkan budaya mutu</v>
      </c>
      <c r="F33" s="585"/>
      <c r="G33" s="585"/>
      <c r="H33" s="586"/>
      <c r="I33" s="579">
        <f>'REVIEW RENCANA SKP'!I33</f>
        <v>100</v>
      </c>
      <c r="J33" s="580"/>
      <c r="K33" s="580"/>
      <c r="L33" s="580"/>
      <c r="M33" s="580"/>
      <c r="N33" s="581" t="str">
        <f>IF('RENCANA SKP'!N33="","",'RENCANA SKP'!N33)</f>
        <v>Persen</v>
      </c>
      <c r="O33" s="581"/>
      <c r="P33" s="581"/>
      <c r="Q33" s="582"/>
    </row>
    <row r="34" spans="1:17" ht="30" customHeight="1">
      <c r="A34" s="93" t="str">
        <f>IF('RENCANA SKP'!A34="","",'RENCANA SKP'!A34)</f>
        <v/>
      </c>
      <c r="B34" s="587" t="str">
        <f>IF('RENCANA SKP'!B34="","",'RENCANA SKP'!B34)</f>
        <v/>
      </c>
      <c r="C34" s="588"/>
      <c r="D34" s="589"/>
      <c r="E34" s="587" t="str">
        <f>IF('RENCANA SKP'!E34="","",'RENCANA SKP'!E34)</f>
        <v>Persentase siswa madrasah yang mengikuti kompetisi nasional maupun internasional</v>
      </c>
      <c r="F34" s="585"/>
      <c r="G34" s="585"/>
      <c r="H34" s="586"/>
      <c r="I34" s="579">
        <f>'REVIEW RENCANA SKP'!I34</f>
        <v>2</v>
      </c>
      <c r="J34" s="580"/>
      <c r="K34" s="580"/>
      <c r="L34" s="580"/>
      <c r="M34" s="580"/>
      <c r="N34" s="581" t="str">
        <f>IF('RENCANA SKP'!N34="","",'RENCANA SKP'!N34)</f>
        <v>Persen</v>
      </c>
      <c r="O34" s="581"/>
      <c r="P34" s="581"/>
      <c r="Q34" s="582"/>
    </row>
    <row r="35" spans="1:17" ht="30" customHeight="1">
      <c r="A35" s="93">
        <f>IF('RENCANA SKP'!A35="","",'RENCANA SKP'!A35)</f>
        <v>10</v>
      </c>
      <c r="B35" s="587" t="str">
        <f>IF('RENCANA SKP'!B35="","",'RENCANA SKP'!B35)</f>
        <v>Meningkatnya budaya belajar dan lingkungan madrasah/sekolah yang menyenangkan dan bebas dari kekerasan</v>
      </c>
      <c r="C35" s="588"/>
      <c r="D35" s="589"/>
      <c r="E35" s="587" t="str">
        <f>IF('RENCANA SKP'!E35="","",'RENCANA SKP'!E35)</f>
        <v>Persentase madrasah yang mengintegrasikan pendidikan karakter dalam pembelajaran</v>
      </c>
      <c r="F35" s="585"/>
      <c r="G35" s="585"/>
      <c r="H35" s="586"/>
      <c r="I35" s="579">
        <f>'REVIEW RENCANA SKP'!I35</f>
        <v>100</v>
      </c>
      <c r="J35" s="580"/>
      <c r="K35" s="580"/>
      <c r="L35" s="580"/>
      <c r="M35" s="580"/>
      <c r="N35" s="581" t="str">
        <f>IF('RENCANA SKP'!N35="","",'RENCANA SKP'!N35)</f>
        <v>Persen</v>
      </c>
      <c r="O35" s="581"/>
      <c r="P35" s="581"/>
      <c r="Q35" s="582"/>
    </row>
    <row r="36" spans="1:17" ht="30" customHeight="1">
      <c r="A36" s="93" t="str">
        <f>IF('RENCANA SKP'!A36="","",'RENCANA SKP'!A36)</f>
        <v/>
      </c>
      <c r="B36" s="587" t="str">
        <f>IF('RENCANA SKP'!B36="","",'RENCANA SKP'!B36)</f>
        <v/>
      </c>
      <c r="C36" s="588"/>
      <c r="D36" s="589"/>
      <c r="E36" s="587" t="str">
        <f>IF('RENCANA SKP'!E36="","",'RENCANA SKP'!E36)</f>
        <v>Presentase madrasah yang ramah anak</v>
      </c>
      <c r="F36" s="585"/>
      <c r="G36" s="585"/>
      <c r="H36" s="586"/>
      <c r="I36" s="579">
        <f>'REVIEW RENCANA SKP'!I36</f>
        <v>100</v>
      </c>
      <c r="J36" s="580"/>
      <c r="K36" s="580"/>
      <c r="L36" s="580"/>
      <c r="M36" s="580"/>
      <c r="N36" s="581" t="str">
        <f>IF('RENCANA SKP'!N36="","",'RENCANA SKP'!N36)</f>
        <v>Persen</v>
      </c>
      <c r="O36" s="581"/>
      <c r="P36" s="581"/>
      <c r="Q36" s="582"/>
    </row>
    <row r="37" spans="1:17" ht="45" customHeight="1">
      <c r="A37" s="93">
        <f>IF('RENCANA SKP'!A37="","",'RENCANA SKP'!A37)</f>
        <v>11</v>
      </c>
      <c r="B37" s="587" t="str">
        <f>IF('RENCANA SKP'!B37="","",'RENCANA SKP'!B37)</f>
        <v>Meningkatnya kepeloporan dan kesukarelawanan pemuda dan pengembangan pendidikan kepramukaan</v>
      </c>
      <c r="C37" s="588"/>
      <c r="D37" s="589"/>
      <c r="E37" s="587" t="str">
        <f>IF('RENCANA SKP'!E37="","",'RENCANA SKP'!E37)</f>
        <v>Jumlah organisasi siswa ekstrakurikuler pada madrasah yang dibina kepeloporan dan kesukarelawanan</v>
      </c>
      <c r="F37" s="585"/>
      <c r="G37" s="585"/>
      <c r="H37" s="586"/>
      <c r="I37" s="579">
        <f>'REVIEW RENCANA SKP'!I37</f>
        <v>4</v>
      </c>
      <c r="J37" s="580"/>
      <c r="K37" s="580"/>
      <c r="L37" s="580"/>
      <c r="M37" s="580"/>
      <c r="N37" s="581" t="str">
        <f>IF('RENCANA SKP'!N37="","",'RENCANA SKP'!N37)</f>
        <v>Organisasi</v>
      </c>
      <c r="O37" s="581"/>
      <c r="P37" s="581"/>
      <c r="Q37" s="582"/>
    </row>
    <row r="38" spans="1:17" ht="30" customHeight="1">
      <c r="A38" s="93" t="str">
        <f>IF('RENCANA SKP'!A38="","",'RENCANA SKP'!A38)</f>
        <v/>
      </c>
      <c r="B38" s="587" t="str">
        <f>IF('RENCANA SKP'!B38="","",'RENCANA SKP'!B38)</f>
        <v/>
      </c>
      <c r="C38" s="588"/>
      <c r="D38" s="589"/>
      <c r="E38" s="587" t="str">
        <f>IF('RENCANA SKP'!E38="","",'RENCANA SKP'!E38)</f>
        <v>Jumlah gugus pramuka pada madrasah yang dibina</v>
      </c>
      <c r="F38" s="585"/>
      <c r="G38" s="585"/>
      <c r="H38" s="586"/>
      <c r="I38" s="579">
        <f>'REVIEW RENCANA SKP'!I38</f>
        <v>1</v>
      </c>
      <c r="J38" s="580"/>
      <c r="K38" s="580"/>
      <c r="L38" s="580"/>
      <c r="M38" s="580"/>
      <c r="N38" s="581" t="str">
        <f>IF('RENCANA SKP'!N38="","",'RENCANA SKP'!N38)</f>
        <v>Madrasah</v>
      </c>
      <c r="O38" s="581"/>
      <c r="P38" s="581"/>
      <c r="Q38" s="582"/>
    </row>
    <row r="39" spans="1:17" ht="30" customHeight="1">
      <c r="A39" s="93">
        <f>IF('RENCANA SKP'!A39="","",'RENCANA SKP'!A39)</f>
        <v>12</v>
      </c>
      <c r="B39" s="587" t="str">
        <f>IF('RENCANA SKP'!B39="","",'RENCANA SKP'!B39)</f>
        <v>Meningkatnya kualitas pengelolaan ASN (pengadaan, penempatan, pembinaan dan pengembangan pegawai)</v>
      </c>
      <c r="C39" s="588"/>
      <c r="D39" s="589"/>
      <c r="E39" s="587" t="str">
        <f>IF('RENCANA SKP'!E39="","",'RENCANA SKP'!E39)</f>
        <v>Persentase dokumen perencanaan ASN yang sesuai kebutuhan satuan kerja</v>
      </c>
      <c r="F39" s="585"/>
      <c r="G39" s="585"/>
      <c r="H39" s="586"/>
      <c r="I39" s="579">
        <f>'REVIEW RENCANA SKP'!I39</f>
        <v>100</v>
      </c>
      <c r="J39" s="580"/>
      <c r="K39" s="580"/>
      <c r="L39" s="580"/>
      <c r="M39" s="580"/>
      <c r="N39" s="581" t="str">
        <f>IF('RENCANA SKP'!N39="","",'RENCANA SKP'!N39)</f>
        <v>Persen</v>
      </c>
      <c r="O39" s="581"/>
      <c r="P39" s="581"/>
      <c r="Q39" s="582"/>
    </row>
    <row r="40" spans="1:17" ht="45" customHeight="1">
      <c r="A40" s="93" t="str">
        <f>IF('RENCANA SKP'!A40="","",'RENCANA SKP'!A40)</f>
        <v/>
      </c>
      <c r="B40" s="587" t="str">
        <f>IF('RENCANA SKP'!B40="","",'RENCANA SKP'!B40)</f>
        <v/>
      </c>
      <c r="C40" s="588"/>
      <c r="D40" s="589"/>
      <c r="E40" s="587" t="str">
        <f>IF('RENCANA SKP'!E40="","",'RENCANA SKP'!E40)</f>
        <v>Persentase laporan permasalahan kepegawaian di bidang kode etik, disiplin, pemberhentian dan pensiun yang ditindaklanjuti</v>
      </c>
      <c r="F40" s="585"/>
      <c r="G40" s="585"/>
      <c r="H40" s="586"/>
      <c r="I40" s="579">
        <f>'REVIEW RENCANA SKP'!I40</f>
        <v>100</v>
      </c>
      <c r="J40" s="580"/>
      <c r="K40" s="580"/>
      <c r="L40" s="580"/>
      <c r="M40" s="580"/>
      <c r="N40" s="581" t="str">
        <f>IF('RENCANA SKP'!N40="","",'RENCANA SKP'!N40)</f>
        <v>Persen</v>
      </c>
      <c r="O40" s="581"/>
      <c r="P40" s="581"/>
      <c r="Q40" s="582"/>
    </row>
    <row r="41" spans="1:17" ht="30" customHeight="1">
      <c r="A41" s="93" t="str">
        <f>IF('RENCANA SKP'!A41="","",'RENCANA SKP'!A41)</f>
        <v/>
      </c>
      <c r="B41" s="587" t="str">
        <f>IF('RENCANA SKP'!B41="","",'RENCANA SKP'!B41)</f>
        <v/>
      </c>
      <c r="C41" s="588"/>
      <c r="D41" s="589"/>
      <c r="E41" s="587" t="str">
        <f>IF('RENCANA SKP'!E41="","",'RENCANA SKP'!E41)</f>
        <v>Persentase ASN yang memiliki nilai indeks profesional berkategori sedang (minimum 71)</v>
      </c>
      <c r="F41" s="585"/>
      <c r="G41" s="585"/>
      <c r="H41" s="586"/>
      <c r="I41" s="579">
        <f>'REVIEW RENCANA SKP'!I41</f>
        <v>80</v>
      </c>
      <c r="J41" s="580"/>
      <c r="K41" s="580"/>
      <c r="L41" s="580"/>
      <c r="M41" s="580"/>
      <c r="N41" s="581" t="str">
        <f>IF('RENCANA SKP'!N41="","",'RENCANA SKP'!N41)</f>
        <v>Persen</v>
      </c>
      <c r="O41" s="581"/>
      <c r="P41" s="581"/>
      <c r="Q41" s="582"/>
    </row>
    <row r="42" spans="1:17" ht="30" customHeight="1">
      <c r="A42" s="93" t="str">
        <f>IF('RENCANA SKP'!A42="","",'RENCANA SKP'!A42)</f>
        <v/>
      </c>
      <c r="B42" s="587" t="str">
        <f>IF('RENCANA SKP'!B42="","",'RENCANA SKP'!B42)</f>
        <v/>
      </c>
      <c r="C42" s="588"/>
      <c r="D42" s="589"/>
      <c r="E42" s="587" t="str">
        <f>IF('RENCANA SKP'!E42="","",'RENCANA SKP'!E42)</f>
        <v>Persentase data ASN yang diupdate</v>
      </c>
      <c r="F42" s="585"/>
      <c r="G42" s="585"/>
      <c r="H42" s="586"/>
      <c r="I42" s="579">
        <f>'REVIEW RENCANA SKP'!I42</f>
        <v>100</v>
      </c>
      <c r="J42" s="580"/>
      <c r="K42" s="580"/>
      <c r="L42" s="580"/>
      <c r="M42" s="580"/>
      <c r="N42" s="581" t="str">
        <f>IF('RENCANA SKP'!N42="","",'RENCANA SKP'!N42)</f>
        <v>Persen</v>
      </c>
      <c r="O42" s="581"/>
      <c r="P42" s="581"/>
      <c r="Q42" s="582"/>
    </row>
    <row r="43" spans="1:17" ht="30" customHeight="1">
      <c r="A43" s="93">
        <f>IF('RENCANA SKP'!A43="","",'RENCANA SKP'!A43)</f>
        <v>13</v>
      </c>
      <c r="B43" s="587" t="str">
        <f>IF('RENCANA SKP'!B43="","",'RENCANA SKP'!B43)</f>
        <v>Meningkatnya pengelolaan manajemen keuangan yang tertib sesuai dengan ketentuan</v>
      </c>
      <c r="C43" s="588"/>
      <c r="D43" s="589"/>
      <c r="E43" s="587" t="str">
        <f>IF('RENCANA SKP'!E43="","",'RENCANA SKP'!E43)</f>
        <v>Jumlah laporan keuangan semester I dan semester II yang sesuai standar dan tepat waktu</v>
      </c>
      <c r="F43" s="585"/>
      <c r="G43" s="585"/>
      <c r="H43" s="586"/>
      <c r="I43" s="579">
        <f>'REVIEW RENCANA SKP'!I43</f>
        <v>100</v>
      </c>
      <c r="J43" s="580"/>
      <c r="K43" s="580"/>
      <c r="L43" s="580"/>
      <c r="M43" s="580"/>
      <c r="N43" s="581" t="str">
        <f>IF('RENCANA SKP'!N43="","",'RENCANA SKP'!N43)</f>
        <v>Persen</v>
      </c>
      <c r="O43" s="581"/>
      <c r="P43" s="581"/>
      <c r="Q43" s="582"/>
    </row>
    <row r="44" spans="1:17" ht="30" customHeight="1">
      <c r="A44" s="93" t="str">
        <f>IF('RENCANA SKP'!A44="","",'RENCANA SKP'!A44)</f>
        <v/>
      </c>
      <c r="B44" s="587" t="str">
        <f>IF('RENCANA SKP'!B44="","",'RENCANA SKP'!B44)</f>
        <v/>
      </c>
      <c r="C44" s="588"/>
      <c r="D44" s="589"/>
      <c r="E44" s="587" t="str">
        <f>IF('RENCANA SKP'!E44="","",'RENCANA SKP'!E44)</f>
        <v>Persentase realisasi pelaksanaan anggaran yang optimal</v>
      </c>
      <c r="F44" s="585"/>
      <c r="G44" s="585"/>
      <c r="H44" s="586"/>
      <c r="I44" s="579">
        <f>'REVIEW RENCANA SKP'!I44</f>
        <v>100</v>
      </c>
      <c r="J44" s="580"/>
      <c r="K44" s="580"/>
      <c r="L44" s="580"/>
      <c r="M44" s="580"/>
      <c r="N44" s="581" t="str">
        <f>IF('RENCANA SKP'!N44="","",'RENCANA SKP'!N44)</f>
        <v>Persen</v>
      </c>
      <c r="O44" s="581"/>
      <c r="P44" s="581"/>
      <c r="Q44" s="582"/>
    </row>
    <row r="45" spans="1:17" ht="30" customHeight="1">
      <c r="A45" s="93" t="str">
        <f>IF('RENCANA SKP'!A45="","",'RENCANA SKP'!A45)</f>
        <v/>
      </c>
      <c r="B45" s="587" t="str">
        <f>IF('RENCANA SKP'!B45="","",'RENCANA SKP'!B45)</f>
        <v/>
      </c>
      <c r="C45" s="588"/>
      <c r="D45" s="589"/>
      <c r="E45" s="587" t="str">
        <f>IF('RENCANA SKP'!E45="","",'RENCANA SKP'!E45)</f>
        <v>Persentase penyelesaian Kerugian Negara pada Kementerian Agama</v>
      </c>
      <c r="F45" s="585"/>
      <c r="G45" s="585"/>
      <c r="H45" s="586"/>
      <c r="I45" s="579">
        <f>'REVIEW RENCANA SKP'!I45</f>
        <v>100</v>
      </c>
      <c r="J45" s="580"/>
      <c r="K45" s="580"/>
      <c r="L45" s="580"/>
      <c r="M45" s="580"/>
      <c r="N45" s="581" t="str">
        <f>IF('RENCANA SKP'!N45="","",'RENCANA SKP'!N45)</f>
        <v>Persen</v>
      </c>
      <c r="O45" s="581"/>
      <c r="P45" s="581"/>
      <c r="Q45" s="582"/>
    </row>
    <row r="46" spans="1:17" ht="30" customHeight="1">
      <c r="A46" s="93">
        <f>IF('RENCANA SKP'!A46="","",'RENCANA SKP'!A46)</f>
        <v>14</v>
      </c>
      <c r="B46" s="587" t="str">
        <f>IF('RENCANA SKP'!B46="","",'RENCANA SKP'!B46)</f>
        <v>Meningkatnya pengelolaan BMN yang akuntabel</v>
      </c>
      <c r="C46" s="588"/>
      <c r="D46" s="589"/>
      <c r="E46" s="587" t="str">
        <f>IF('RENCANA SKP'!E46="","",'RENCANA SKP'!E46)</f>
        <v>Persentase nilai Barang Milik Negara yang ditetapkan status penggunaan dan pemanfaatannya</v>
      </c>
      <c r="F46" s="585"/>
      <c r="G46" s="585"/>
      <c r="H46" s="586"/>
      <c r="I46" s="579">
        <f>'REVIEW RENCANA SKP'!I46</f>
        <v>80</v>
      </c>
      <c r="J46" s="580"/>
      <c r="K46" s="580"/>
      <c r="L46" s="580"/>
      <c r="M46" s="580"/>
      <c r="N46" s="581" t="str">
        <f>IF('RENCANA SKP'!N46="","",'RENCANA SKP'!N46)</f>
        <v>Persen</v>
      </c>
      <c r="O46" s="581"/>
      <c r="P46" s="581"/>
      <c r="Q46" s="582"/>
    </row>
    <row r="47" spans="1:17" ht="30" customHeight="1">
      <c r="A47" s="93" t="str">
        <f>IF('RENCANA SKP'!A47="","",'RENCANA SKP'!A47)</f>
        <v/>
      </c>
      <c r="B47" s="587" t="str">
        <f>IF('RENCANA SKP'!B47="","",'RENCANA SKP'!B47)</f>
        <v/>
      </c>
      <c r="C47" s="588"/>
      <c r="D47" s="589"/>
      <c r="E47" s="587" t="str">
        <f>IF('RENCANA SKP'!E47="","",'RENCANA SKP'!E47)</f>
        <v>Persentase tanah yang bersertifikat</v>
      </c>
      <c r="F47" s="585"/>
      <c r="G47" s="585"/>
      <c r="H47" s="586"/>
      <c r="I47" s="579">
        <f>'REVIEW RENCANA SKP'!I47</f>
        <v>100</v>
      </c>
      <c r="J47" s="580"/>
      <c r="K47" s="580"/>
      <c r="L47" s="580"/>
      <c r="M47" s="580"/>
      <c r="N47" s="581" t="str">
        <f>IF('RENCANA SKP'!N47="","",'RENCANA SKP'!N47)</f>
        <v>Persen</v>
      </c>
      <c r="O47" s="581"/>
      <c r="P47" s="581"/>
      <c r="Q47" s="582"/>
    </row>
    <row r="48" spans="1:17" ht="30" customHeight="1">
      <c r="A48" s="93" t="str">
        <f>IF('RENCANA SKP'!A48="","",'RENCANA SKP'!A48)</f>
        <v/>
      </c>
      <c r="B48" s="587" t="str">
        <f>IF('RENCANA SKP'!B48="","",'RENCANA SKP'!B48)</f>
        <v/>
      </c>
      <c r="C48" s="588"/>
      <c r="D48" s="589"/>
      <c r="E48" s="587" t="str">
        <f>IF('RENCANA SKP'!E48="","",'RENCANA SKP'!E48)</f>
        <v>Persentase nilai Opname Physic (OP) BMN</v>
      </c>
      <c r="F48" s="585"/>
      <c r="G48" s="585"/>
      <c r="H48" s="586"/>
      <c r="I48" s="579">
        <f>'REVIEW RENCANA SKP'!I48</f>
        <v>80</v>
      </c>
      <c r="J48" s="580"/>
      <c r="K48" s="580"/>
      <c r="L48" s="580"/>
      <c r="M48" s="580"/>
      <c r="N48" s="581" t="str">
        <f>IF('RENCANA SKP'!N48="","",'RENCANA SKP'!N48)</f>
        <v>Persen</v>
      </c>
      <c r="O48" s="581"/>
      <c r="P48" s="581"/>
      <c r="Q48" s="582"/>
    </row>
    <row r="49" spans="1:17" ht="30" customHeight="1">
      <c r="A49" s="93">
        <f>IF('RENCANA SKP'!A49="","",'RENCANA SKP'!A49)</f>
        <v>15</v>
      </c>
      <c r="B49" s="587" t="str">
        <f>IF('RENCANA SKP'!B49="","",'RENCANA SKP'!B49)</f>
        <v>Meningkatnya kualitas penataan dan penguatan manajemen organisasi</v>
      </c>
      <c r="C49" s="588"/>
      <c r="D49" s="589"/>
      <c r="E49" s="587" t="str">
        <f>IF('RENCANA SKP'!E49="","",'RENCANA SKP'!E49)</f>
        <v>Persentase satuan organisasi/ kerja yang menetapkan dan mengevaluasi standar operasional prosedur berdasarkan peta proses bisnis</v>
      </c>
      <c r="F49" s="585"/>
      <c r="G49" s="585"/>
      <c r="H49" s="586"/>
      <c r="I49" s="579">
        <f>'REVIEW RENCANA SKP'!I49</f>
        <v>80</v>
      </c>
      <c r="J49" s="580"/>
      <c r="K49" s="580"/>
      <c r="L49" s="580"/>
      <c r="M49" s="580"/>
      <c r="N49" s="581" t="str">
        <f>IF('RENCANA SKP'!N49="","",'RENCANA SKP'!N49)</f>
        <v>Persen</v>
      </c>
      <c r="O49" s="581"/>
      <c r="P49" s="581"/>
      <c r="Q49" s="582"/>
    </row>
    <row r="50" spans="1:17" ht="30" customHeight="1">
      <c r="A50" s="93" t="str">
        <f>IF('RENCANA SKP'!A50="","",'RENCANA SKP'!A50)</f>
        <v/>
      </c>
      <c r="B50" s="587" t="str">
        <f>IF('RENCANA SKP'!B50="","",'RENCANA SKP'!B50)</f>
        <v/>
      </c>
      <c r="C50" s="588"/>
      <c r="D50" s="589"/>
      <c r="E50" s="587" t="str">
        <f>IF('RENCANA SKP'!E50="","",'RENCANA SKP'!E50)</f>
        <v xml:space="preserve">Persentase laporan kinerja satuan organisasi yang dievaluasi </v>
      </c>
      <c r="F50" s="585"/>
      <c r="G50" s="585"/>
      <c r="H50" s="586"/>
      <c r="I50" s="579">
        <f>'REVIEW RENCANA SKP'!I50</f>
        <v>100</v>
      </c>
      <c r="J50" s="580"/>
      <c r="K50" s="580"/>
      <c r="L50" s="580"/>
      <c r="M50" s="580"/>
      <c r="N50" s="581" t="str">
        <f>IF('RENCANA SKP'!N50="","",'RENCANA SKP'!N50)</f>
        <v>Persen</v>
      </c>
      <c r="O50" s="581"/>
      <c r="P50" s="581"/>
      <c r="Q50" s="582"/>
    </row>
    <row r="51" spans="1:17" ht="30" customHeight="1">
      <c r="A51" s="93" t="str">
        <f>IF('RENCANA SKP'!A51="","",'RENCANA SKP'!A51)</f>
        <v/>
      </c>
      <c r="B51" s="587" t="str">
        <f>IF('RENCANA SKP'!B51="","",'RENCANA SKP'!B51)</f>
        <v/>
      </c>
      <c r="C51" s="588"/>
      <c r="D51" s="589"/>
      <c r="E51" s="587" t="str">
        <f>IF('RENCANA SKP'!E51="","",'RENCANA SKP'!E51)</f>
        <v>Persentase administrasi hasil pengawasan yang ditindaklanjuti</v>
      </c>
      <c r="F51" s="585"/>
      <c r="G51" s="585"/>
      <c r="H51" s="586"/>
      <c r="I51" s="579">
        <f>'REVIEW RENCANA SKP'!I51</f>
        <v>80</v>
      </c>
      <c r="J51" s="580"/>
      <c r="K51" s="580"/>
      <c r="L51" s="580"/>
      <c r="M51" s="580"/>
      <c r="N51" s="581" t="str">
        <f>IF('RENCANA SKP'!N51="","",'RENCANA SKP'!N51)</f>
        <v>Persen</v>
      </c>
      <c r="O51" s="581"/>
      <c r="P51" s="581"/>
      <c r="Q51" s="582"/>
    </row>
    <row r="52" spans="1:17" ht="30" customHeight="1">
      <c r="A52" s="93">
        <f>IF('RENCANA SKP'!A52="","",'RENCANA SKP'!A52)</f>
        <v>16</v>
      </c>
      <c r="B52" s="587" t="str">
        <f>IF('RENCANA SKP'!B52="","",'RENCANA SKP'!B52)</f>
        <v>Meningkatnya kualitas penerapan Reformasi Birokrasi</v>
      </c>
      <c r="C52" s="588"/>
      <c r="D52" s="589"/>
      <c r="E52" s="587" t="str">
        <f>IF('RENCANA SKP'!E52="","",'RENCANA SKP'!E52)</f>
        <v>Persentase satuan kerja yang telah dilakukan evaluasi implementasi Reformasi Birokrasi</v>
      </c>
      <c r="F52" s="585"/>
      <c r="G52" s="585"/>
      <c r="H52" s="586"/>
      <c r="I52" s="579">
        <f>'REVIEW RENCANA SKP'!I52</f>
        <v>100</v>
      </c>
      <c r="J52" s="580"/>
      <c r="K52" s="580"/>
      <c r="L52" s="580"/>
      <c r="M52" s="580"/>
      <c r="N52" s="581" t="str">
        <f>IF('RENCANA SKP'!N52="","",'RENCANA SKP'!N52)</f>
        <v>Persen</v>
      </c>
      <c r="O52" s="581"/>
      <c r="P52" s="581"/>
      <c r="Q52" s="582"/>
    </row>
    <row r="53" spans="1:17" ht="30" customHeight="1">
      <c r="A53" s="93" t="str">
        <f>IF('RENCANA SKP'!A53="","",'RENCANA SKP'!A53)</f>
        <v/>
      </c>
      <c r="B53" s="587" t="str">
        <f>IF('RENCANA SKP'!B53="","",'RENCANA SKP'!B53)</f>
        <v/>
      </c>
      <c r="C53" s="588"/>
      <c r="D53" s="589"/>
      <c r="E53" s="587" t="str">
        <f>IF('RENCANA SKP'!E53="","",'RENCANA SKP'!E53)</f>
        <v>Jumlah agen perubahan yang dibina untuk mengimplementasikan program kerja</v>
      </c>
      <c r="F53" s="585"/>
      <c r="G53" s="585"/>
      <c r="H53" s="586"/>
      <c r="I53" s="579">
        <f>'REVIEW RENCANA SKP'!I53</f>
        <v>3</v>
      </c>
      <c r="J53" s="580"/>
      <c r="K53" s="580"/>
      <c r="L53" s="580"/>
      <c r="M53" s="580"/>
      <c r="N53" s="581" t="str">
        <f>IF('RENCANA SKP'!N53="","",'RENCANA SKP'!N53)</f>
        <v>Orang</v>
      </c>
      <c r="O53" s="581"/>
      <c r="P53" s="581"/>
      <c r="Q53" s="582"/>
    </row>
    <row r="54" spans="1:17" ht="30" customHeight="1">
      <c r="A54" s="93">
        <f>IF('RENCANA SKP'!A54="","",'RENCANA SKP'!A54)</f>
        <v>17</v>
      </c>
      <c r="B54" s="587" t="str">
        <f>IF('RENCANA SKP'!B54="","",'RENCANA SKP'!B54)</f>
        <v>Meningkatnya kualitas perencanaan dan anggaran</v>
      </c>
      <c r="C54" s="588"/>
      <c r="D54" s="589"/>
      <c r="E54" s="587" t="str">
        <f>IF('RENCANA SKP'!E54="","",'RENCANA SKP'!E54)</f>
        <v>Persentase output perencanaan yang berbasis data</v>
      </c>
      <c r="F54" s="585"/>
      <c r="G54" s="585"/>
      <c r="H54" s="586"/>
      <c r="I54" s="579">
        <f>'REVIEW RENCANA SKP'!I54</f>
        <v>100</v>
      </c>
      <c r="J54" s="580"/>
      <c r="K54" s="580"/>
      <c r="L54" s="580"/>
      <c r="M54" s="580"/>
      <c r="N54" s="581" t="str">
        <f>IF('RENCANA SKP'!N54="","",'RENCANA SKP'!N54)</f>
        <v>Persen</v>
      </c>
      <c r="O54" s="581"/>
      <c r="P54" s="581"/>
      <c r="Q54" s="582"/>
    </row>
    <row r="55" spans="1:17" ht="30" customHeight="1">
      <c r="A55" s="93" t="str">
        <f>IF('RENCANA SKP'!A55="","",'RENCANA SKP'!A55)</f>
        <v/>
      </c>
      <c r="B55" s="587" t="str">
        <f>IF('RENCANA SKP'!B55="","",'RENCANA SKP'!B55)</f>
        <v/>
      </c>
      <c r="C55" s="588"/>
      <c r="D55" s="589"/>
      <c r="E55" s="587" t="str">
        <f>IF('RENCANA SKP'!E55="","",'RENCANA SKP'!E55)</f>
        <v>Persentase keselarasan muatan Renja dengan Renstra</v>
      </c>
      <c r="F55" s="585"/>
      <c r="G55" s="585"/>
      <c r="H55" s="586"/>
      <c r="I55" s="579">
        <f>'REVIEW RENCANA SKP'!I55</f>
        <v>65</v>
      </c>
      <c r="J55" s="580"/>
      <c r="K55" s="580"/>
      <c r="L55" s="580"/>
      <c r="M55" s="580"/>
      <c r="N55" s="581" t="str">
        <f>IF('RENCANA SKP'!N55="","",'RENCANA SKP'!N55)</f>
        <v>Persen</v>
      </c>
      <c r="O55" s="581"/>
      <c r="P55" s="581"/>
      <c r="Q55" s="582"/>
    </row>
    <row r="56" spans="1:17" ht="30" customHeight="1">
      <c r="A56" s="93" t="str">
        <f>IF('RENCANA SKP'!A56="","",'RENCANA SKP'!A56)</f>
        <v/>
      </c>
      <c r="B56" s="587" t="str">
        <f>IF('RENCANA SKP'!B56="","",'RENCANA SKP'!B56)</f>
        <v/>
      </c>
      <c r="C56" s="588"/>
      <c r="D56" s="589"/>
      <c r="E56" s="587" t="str">
        <f>IF('RENCANA SKP'!E56="","",'RENCANA SKP'!E56)</f>
        <v>Persentase perencanaan kerjasama yang diikuti</v>
      </c>
      <c r="F56" s="585"/>
      <c r="G56" s="585"/>
      <c r="H56" s="586"/>
      <c r="I56" s="579">
        <f>'REVIEW RENCANA SKP'!I56</f>
        <v>100</v>
      </c>
      <c r="J56" s="580"/>
      <c r="K56" s="580"/>
      <c r="L56" s="580"/>
      <c r="M56" s="580"/>
      <c r="N56" s="581" t="str">
        <f>IF('RENCANA SKP'!N56="","",'RENCANA SKP'!N56)</f>
        <v>Persen</v>
      </c>
      <c r="O56" s="581"/>
      <c r="P56" s="581"/>
      <c r="Q56" s="582"/>
    </row>
    <row r="57" spans="1:17" ht="30" customHeight="1">
      <c r="A57" s="93">
        <f>IF('RENCANA SKP'!A57="","",'RENCANA SKP'!A57)</f>
        <v>18</v>
      </c>
      <c r="B57" s="587" t="str">
        <f>IF('RENCANA SKP'!B57="","",'RENCANA SKP'!B57)</f>
        <v>Meningkatnya kualitas pemantauan dan evaluasi perencanaan dan anggaran</v>
      </c>
      <c r="C57" s="588"/>
      <c r="D57" s="589"/>
      <c r="E57" s="587" t="str">
        <f>IF('RENCANA SKP'!E57="","",'RENCANA SKP'!E57)</f>
        <v>Persentase laporan capaian kinerja perencanaan dan anggaran yang berkualitas</v>
      </c>
      <c r="F57" s="585"/>
      <c r="G57" s="585"/>
      <c r="H57" s="586"/>
      <c r="I57" s="579">
        <f>'REVIEW RENCANA SKP'!I57</f>
        <v>90</v>
      </c>
      <c r="J57" s="580"/>
      <c r="K57" s="580"/>
      <c r="L57" s="580"/>
      <c r="M57" s="580"/>
      <c r="N57" s="581" t="str">
        <f>IF('RENCANA SKP'!N57="","",'RENCANA SKP'!N57)</f>
        <v>Persen</v>
      </c>
      <c r="O57" s="581"/>
      <c r="P57" s="581"/>
      <c r="Q57" s="582"/>
    </row>
    <row r="58" spans="1:17" ht="30" customHeight="1">
      <c r="A58" s="93">
        <f>IF('RENCANA SKP'!A58="","",'RENCANA SKP'!A58)</f>
        <v>19</v>
      </c>
      <c r="B58" s="587" t="str">
        <f>IF('RENCANA SKP'!B58="","",'RENCANA SKP'!B58)</f>
        <v>Meningkatnya kualitas sarana dan prasarana kantor</v>
      </c>
      <c r="C58" s="588"/>
      <c r="D58" s="589"/>
      <c r="E58" s="587" t="str">
        <f>IF('RENCANA SKP'!E58="","",'RENCANA SKP'!E58)</f>
        <v>Persentase pemenuhan kebutuhan prasarana kantor sesuai standar</v>
      </c>
      <c r="F58" s="585"/>
      <c r="G58" s="585"/>
      <c r="H58" s="586"/>
      <c r="I58" s="579">
        <f>'REVIEW RENCANA SKP'!I58</f>
        <v>95</v>
      </c>
      <c r="J58" s="580"/>
      <c r="K58" s="580"/>
      <c r="L58" s="580"/>
      <c r="M58" s="580"/>
      <c r="N58" s="581" t="str">
        <f>IF('RENCANA SKP'!N58="","",'RENCANA SKP'!N58)</f>
        <v>Persen</v>
      </c>
      <c r="O58" s="581"/>
      <c r="P58" s="581"/>
      <c r="Q58" s="582"/>
    </row>
    <row r="59" spans="1:17" ht="30" customHeight="1">
      <c r="A59" s="93">
        <f>IF('RENCANA SKP'!A59="","",'RENCANA SKP'!A59)</f>
        <v>20</v>
      </c>
      <c r="B59" s="587" t="str">
        <f>IF('RENCANA SKP'!B59="","",'RENCANA SKP'!B59)</f>
        <v>Meningkatnya kualitas pengelolaan tata persuratan, arsip dan layanan pengadaan barang jasa</v>
      </c>
      <c r="C59" s="588"/>
      <c r="D59" s="589"/>
      <c r="E59" s="587" t="str">
        <f>IF('RENCANA SKP'!E59="","",'RENCANA SKP'!E59)</f>
        <v>Persentase surat masuk yang ditindaklanjuti secara tepat waktu</v>
      </c>
      <c r="F59" s="585"/>
      <c r="G59" s="585"/>
      <c r="H59" s="586"/>
      <c r="I59" s="579">
        <f>'REVIEW RENCANA SKP'!I59</f>
        <v>90</v>
      </c>
      <c r="J59" s="580"/>
      <c r="K59" s="580"/>
      <c r="L59" s="580"/>
      <c r="M59" s="580"/>
      <c r="N59" s="581" t="str">
        <f>IF('RENCANA SKP'!N59="","",'RENCANA SKP'!N59)</f>
        <v>Persen</v>
      </c>
      <c r="O59" s="581"/>
      <c r="P59" s="581"/>
      <c r="Q59" s="582"/>
    </row>
    <row r="60" spans="1:17" ht="30" customHeight="1">
      <c r="A60" s="93" t="str">
        <f>IF('RENCANA SKP'!A60="","",'RENCANA SKP'!A60)</f>
        <v/>
      </c>
      <c r="B60" s="587" t="str">
        <f>IF('RENCANA SKP'!B60="","",'RENCANA SKP'!B60)</f>
        <v/>
      </c>
      <c r="C60" s="588"/>
      <c r="D60" s="589"/>
      <c r="E60" s="587" t="str">
        <f>IF('RENCANA SKP'!E60="","",'RENCANA SKP'!E60)</f>
        <v>Persentase dokumen yang dikirim secara elektronik</v>
      </c>
      <c r="F60" s="585"/>
      <c r="G60" s="585"/>
      <c r="H60" s="586"/>
      <c r="I60" s="579">
        <f>'REVIEW RENCANA SKP'!I60</f>
        <v>80</v>
      </c>
      <c r="J60" s="580"/>
      <c r="K60" s="580"/>
      <c r="L60" s="580"/>
      <c r="M60" s="580"/>
      <c r="N60" s="581" t="str">
        <f>IF('RENCANA SKP'!N60="","",'RENCANA SKP'!N60)</f>
        <v>Persen</v>
      </c>
      <c r="O60" s="581"/>
      <c r="P60" s="581"/>
      <c r="Q60" s="582"/>
    </row>
    <row r="61" spans="1:17" ht="30" customHeight="1">
      <c r="A61" s="93" t="str">
        <f>IF('RENCANA SKP'!A61="","",'RENCANA SKP'!A61)</f>
        <v/>
      </c>
      <c r="B61" s="587" t="str">
        <f>IF('RENCANA SKP'!B61="","",'RENCANA SKP'!B61)</f>
        <v/>
      </c>
      <c r="C61" s="588"/>
      <c r="D61" s="589"/>
      <c r="E61" s="587" t="str">
        <f>IF('RENCANA SKP'!E61="","",'RENCANA SKP'!E61)</f>
        <v>Persentase surat yang diarsipkan dalam e-dokumen</v>
      </c>
      <c r="F61" s="585"/>
      <c r="G61" s="585"/>
      <c r="H61" s="586"/>
      <c r="I61" s="579">
        <f>'REVIEW RENCANA SKP'!I61</f>
        <v>80</v>
      </c>
      <c r="J61" s="580"/>
      <c r="K61" s="580"/>
      <c r="L61" s="580"/>
      <c r="M61" s="580"/>
      <c r="N61" s="581" t="str">
        <f>IF('RENCANA SKP'!N61="","",'RENCANA SKP'!N61)</f>
        <v>Persen</v>
      </c>
      <c r="O61" s="581"/>
      <c r="P61" s="581"/>
      <c r="Q61" s="582"/>
    </row>
    <row r="62" spans="1:17" ht="30" customHeight="1">
      <c r="A62" s="93">
        <f>IF('RENCANA SKP'!A62="","",'RENCANA SKP'!A62)</f>
        <v>21</v>
      </c>
      <c r="B62" s="587" t="str">
        <f>IF('RENCANA SKP'!B62="","",'RENCANA SKP'!B62)</f>
        <v>Meningkatnya kualitas pelayanan umum dan rumah tangga</v>
      </c>
      <c r="C62" s="588"/>
      <c r="D62" s="589"/>
      <c r="E62" s="587" t="str">
        <f>IF('RENCANA SKP'!E62="","",'RENCANA SKP'!E62)</f>
        <v>Persentase kepuasan pelayanan tamu pimpinan</v>
      </c>
      <c r="F62" s="585"/>
      <c r="G62" s="585"/>
      <c r="H62" s="586"/>
      <c r="I62" s="579">
        <f>'REVIEW RENCANA SKP'!I62</f>
        <v>90</v>
      </c>
      <c r="J62" s="580"/>
      <c r="K62" s="580"/>
      <c r="L62" s="580"/>
      <c r="M62" s="580"/>
      <c r="N62" s="581" t="str">
        <f>IF('RENCANA SKP'!N62="","",'RENCANA SKP'!N62)</f>
        <v>Persen</v>
      </c>
      <c r="O62" s="581"/>
      <c r="P62" s="581"/>
      <c r="Q62" s="582"/>
    </row>
    <row r="63" spans="1:17" ht="30" customHeight="1">
      <c r="A63" s="93">
        <f>IF('RENCANA SKP'!A63="","",'RENCANA SKP'!A63)</f>
        <v>22</v>
      </c>
      <c r="B63" s="587" t="str">
        <f>IF('RENCANA SKP'!B63="","",'RENCANA SKP'!B63)</f>
        <v>Meningkatnya kualitas layanan hubungan masyarakat dan informasi</v>
      </c>
      <c r="C63" s="588"/>
      <c r="D63" s="589"/>
      <c r="E63" s="587" t="str">
        <f>IF('RENCANA SKP'!E63="","",'RENCANA SKP'!E63)</f>
        <v>Jumlah pemberitaan capaian program dan pelaksanaan kegiatan yang dipublikasikan</v>
      </c>
      <c r="F63" s="585"/>
      <c r="G63" s="585"/>
      <c r="H63" s="586"/>
      <c r="I63" s="579">
        <f>'REVIEW RENCANA SKP'!I63</f>
        <v>12</v>
      </c>
      <c r="J63" s="580"/>
      <c r="K63" s="580"/>
      <c r="L63" s="580"/>
      <c r="M63" s="580"/>
      <c r="N63" s="581" t="str">
        <f>IF('RENCANA SKP'!N63="","",'RENCANA SKP'!N63)</f>
        <v>Berita</v>
      </c>
      <c r="O63" s="581"/>
      <c r="P63" s="581"/>
      <c r="Q63" s="582"/>
    </row>
    <row r="64" spans="1:17" ht="30" customHeight="1">
      <c r="A64" s="93" t="str">
        <f>IF('RENCANA SKP'!A64="","",'RENCANA SKP'!A64)</f>
        <v/>
      </c>
      <c r="B64" s="587" t="str">
        <f>IF('RENCANA SKP'!B64="","",'RENCANA SKP'!B64)</f>
        <v/>
      </c>
      <c r="C64" s="588"/>
      <c r="D64" s="589"/>
      <c r="E64" s="587" t="str">
        <f>IF('RENCANA SKP'!E64="","",'RENCANA SKP'!E64)</f>
        <v>Persentase pemberitaan tentang Kementerian Agama yang dicounter</v>
      </c>
      <c r="F64" s="585"/>
      <c r="G64" s="585"/>
      <c r="H64" s="586"/>
      <c r="I64" s="579">
        <f>'REVIEW RENCANA SKP'!I64</f>
        <v>100</v>
      </c>
      <c r="J64" s="580"/>
      <c r="K64" s="580"/>
      <c r="L64" s="580"/>
      <c r="M64" s="580"/>
      <c r="N64" s="581" t="str">
        <f>IF('RENCANA SKP'!N64="","",'RENCANA SKP'!N64)</f>
        <v>Persen</v>
      </c>
      <c r="O64" s="581"/>
      <c r="P64" s="581"/>
      <c r="Q64" s="582"/>
    </row>
    <row r="65" spans="1:17" ht="30" customHeight="1">
      <c r="A65" s="93">
        <f>IF('RENCANA SKP'!A65="","",'RENCANA SKP'!A65)</f>
        <v>23</v>
      </c>
      <c r="B65" s="587" t="str">
        <f>IF('RENCANA SKP'!B65="","",'RENCANA SKP'!B65)</f>
        <v>Meningkatnya kualitas data dan sistem informasi</v>
      </c>
      <c r="C65" s="588"/>
      <c r="D65" s="589"/>
      <c r="E65" s="587" t="str">
        <f>IF('RENCANA SKP'!E65="","",'RENCANA SKP'!E65)</f>
        <v>Jumlah sistem informasi yang memenuhi standar</v>
      </c>
      <c r="F65" s="585"/>
      <c r="G65" s="585"/>
      <c r="H65" s="586"/>
      <c r="I65" s="579">
        <f>'REVIEW RENCANA SKP'!I65</f>
        <v>1</v>
      </c>
      <c r="J65" s="580"/>
      <c r="K65" s="580"/>
      <c r="L65" s="580"/>
      <c r="M65" s="580"/>
      <c r="N65" s="581" t="str">
        <f>IF('RENCANA SKP'!N65="","",'RENCANA SKP'!N65)</f>
        <v>Sistem</v>
      </c>
      <c r="O65" s="581"/>
      <c r="P65" s="581"/>
      <c r="Q65" s="582"/>
    </row>
    <row r="66" spans="1:17" ht="30" customHeight="1">
      <c r="A66" s="93" t="str">
        <f>IF('RENCANA SKP'!A66="","",'RENCANA SKP'!A66)</f>
        <v/>
      </c>
      <c r="B66" s="587" t="str">
        <f>IF('RENCANA SKP'!B66="","",'RENCANA SKP'!B66)</f>
        <v/>
      </c>
      <c r="C66" s="588"/>
      <c r="D66" s="589"/>
      <c r="E66" s="587" t="str">
        <f>IF('RENCANA SKP'!E66="","",'RENCANA SKP'!E66)</f>
        <v>Persentase data agama dan pendidikan yang valid dan reliable</v>
      </c>
      <c r="F66" s="585"/>
      <c r="G66" s="585"/>
      <c r="H66" s="586"/>
      <c r="I66" s="579">
        <f>'REVIEW RENCANA SKP'!I66</f>
        <v>80</v>
      </c>
      <c r="J66" s="580"/>
      <c r="K66" s="580"/>
      <c r="L66" s="580"/>
      <c r="M66" s="580"/>
      <c r="N66" s="581" t="str">
        <f>IF('RENCANA SKP'!N66="","",'RENCANA SKP'!N66)</f>
        <v>Persen</v>
      </c>
      <c r="O66" s="581"/>
      <c r="P66" s="581"/>
      <c r="Q66" s="582"/>
    </row>
    <row r="67" spans="1:17" ht="30" customHeight="1">
      <c r="A67" s="93">
        <f>IF('RENCANA SKP'!A67="","",'RENCANA SKP'!A67)</f>
        <v>24</v>
      </c>
      <c r="B67" s="587" t="str">
        <f>IF('RENCANA SKP'!B67="","",'RENCANA SKP'!B67)</f>
        <v>Meningkatnya kualitas administrasi pendidikan keagamaan</v>
      </c>
      <c r="C67" s="588"/>
      <c r="D67" s="589"/>
      <c r="E67" s="587" t="str">
        <f>IF('RENCANA SKP'!E67="","",'RENCANA SKP'!E67)</f>
        <v>Jumlah pengawas, Guru, Pegawai PNS yang memperoleh gaji, tunjangan dan operasional</v>
      </c>
      <c r="F67" s="585"/>
      <c r="G67" s="585"/>
      <c r="H67" s="586"/>
      <c r="I67" s="579">
        <f>'REVIEW RENCANA SKP'!I67</f>
        <v>38</v>
      </c>
      <c r="J67" s="580"/>
      <c r="K67" s="580"/>
      <c r="L67" s="580"/>
      <c r="M67" s="580"/>
      <c r="N67" s="581" t="str">
        <f>IF('RENCANA SKP'!N67="","",'RENCANA SKP'!N67)</f>
        <v>Orang</v>
      </c>
      <c r="O67" s="581"/>
      <c r="P67" s="581"/>
      <c r="Q67" s="582"/>
    </row>
    <row r="68" spans="1:17" ht="30" customHeight="1">
      <c r="A68" s="93">
        <f>IF('RENCANA SKP'!A68="","",'RENCANA SKP'!A68)</f>
        <v>25</v>
      </c>
      <c r="B68" s="587" t="str">
        <f>IF('RENCANA SKP'!B68="","",'RENCANA SKP'!B68)</f>
        <v>Terlaksananya direktif pimpinan sesuai target waktu yang ditetapkan</v>
      </c>
      <c r="C68" s="588"/>
      <c r="D68" s="589"/>
      <c r="E68" s="587" t="str">
        <f>IF('RENCANA SKP'!E68="","",'RENCANA SKP'!E68)</f>
        <v>Persentase penyelesaian penugasan/direktif pimpinan sesuai target waktu yang ditetapkan</v>
      </c>
      <c r="F68" s="585"/>
      <c r="G68" s="585"/>
      <c r="H68" s="586"/>
      <c r="I68" s="579">
        <f>'REVIEW RENCANA SKP'!I68</f>
        <v>80</v>
      </c>
      <c r="J68" s="580"/>
      <c r="K68" s="580"/>
      <c r="L68" s="580"/>
      <c r="M68" s="580"/>
      <c r="N68" s="581" t="str">
        <f>IF('RENCANA SKP'!N68="","",'RENCANA SKP'!N68)</f>
        <v>Persen</v>
      </c>
      <c r="O68" s="581"/>
      <c r="P68" s="581"/>
      <c r="Q68" s="582"/>
    </row>
    <row r="69" spans="1:17" ht="45" customHeight="1">
      <c r="A69" s="93">
        <f>IF('RENCANA SKP'!A69="","",'RENCANA SKP'!A69)</f>
        <v>26</v>
      </c>
      <c r="B69" s="587" t="str">
        <f>IF('RENCANA SKP'!B69="","",'RENCANA SKP'!B69)</f>
        <v>Terlaksananya rencana aksi/ inisiatif strategis dalam rangka pencapaian sasaran dan indikator Kinerja utama organisasi dalam perjanjian Kinerja</v>
      </c>
      <c r="C69" s="588"/>
      <c r="D69" s="589"/>
      <c r="E69" s="587" t="str">
        <f>IF('RENCANA SKP'!E69="","",'RENCANA SKP'!E69)</f>
        <v>Persentase penyelesaian rencana aksi/ inisiatif strategis individu sesuai target waktu yang ditetapkan</v>
      </c>
      <c r="F69" s="585"/>
      <c r="G69" s="585"/>
      <c r="H69" s="586"/>
      <c r="I69" s="579">
        <f>'REVIEW RENCANA SKP'!I69</f>
        <v>80</v>
      </c>
      <c r="J69" s="580"/>
      <c r="K69" s="580"/>
      <c r="L69" s="580"/>
      <c r="M69" s="580"/>
      <c r="N69" s="581" t="str">
        <f>IF('RENCANA SKP'!N69="","",'RENCANA SKP'!N69)</f>
        <v>Persen</v>
      </c>
      <c r="O69" s="581"/>
      <c r="P69" s="581"/>
      <c r="Q69" s="582"/>
    </row>
    <row r="70" spans="1:17" ht="30" customHeight="1">
      <c r="A70" s="94"/>
      <c r="B70" s="95"/>
      <c r="C70" s="96"/>
      <c r="D70" s="96"/>
      <c r="E70" s="95"/>
      <c r="F70" s="96"/>
      <c r="G70" s="96"/>
      <c r="H70" s="96"/>
      <c r="I70" s="97"/>
      <c r="J70" s="98"/>
      <c r="K70" s="98"/>
      <c r="L70" s="98"/>
      <c r="M70" s="98"/>
      <c r="N70" s="98"/>
      <c r="O70" s="98"/>
      <c r="P70" s="98"/>
      <c r="Q70" s="99"/>
    </row>
    <row r="71" spans="1:17" ht="15.75" customHeight="1">
      <c r="A71" s="596" t="s">
        <v>40</v>
      </c>
      <c r="B71" s="594"/>
      <c r="C71" s="594"/>
      <c r="D71" s="594"/>
      <c r="E71" s="594"/>
      <c r="F71" s="594"/>
      <c r="G71" s="594"/>
      <c r="H71" s="594"/>
      <c r="I71" s="594"/>
      <c r="J71" s="594"/>
      <c r="K71" s="594"/>
      <c r="L71" s="594"/>
      <c r="M71" s="594"/>
      <c r="N71" s="594"/>
      <c r="O71" s="594"/>
      <c r="P71" s="594"/>
      <c r="Q71" s="595"/>
    </row>
    <row r="72" spans="1:17" ht="45" customHeight="1">
      <c r="A72" s="93">
        <f>IF('RENCANA SKP'!A72="","",'RENCANA SKP'!A72)</f>
        <v>1</v>
      </c>
      <c r="B72" s="659" t="str">
        <f>IF('RENCANA SKP'!B72="","",'RENCANA SKP'!B72)</f>
        <v>Keikutsertaan dalam kegiatan Gugus Tugas Percepatan Penanganan Corona Virus Disease 2019 (Covid-19)</v>
      </c>
      <c r="C72" s="659"/>
      <c r="D72" s="659"/>
      <c r="E72" s="587" t="s">
        <v>505</v>
      </c>
      <c r="F72" s="585"/>
      <c r="G72" s="585"/>
      <c r="H72" s="586"/>
      <c r="I72" s="579">
        <v>6</v>
      </c>
      <c r="J72" s="580"/>
      <c r="K72" s="580"/>
      <c r="L72" s="580"/>
      <c r="M72" s="580"/>
      <c r="N72" s="581" t="str">
        <f>IF('RENCANA SKP'!N72="","",'RENCANA SKP'!N72)</f>
        <v>Kegiatan</v>
      </c>
      <c r="O72" s="581"/>
      <c r="P72" s="581"/>
      <c r="Q72" s="582"/>
    </row>
    <row r="73" spans="1:17" ht="15.75" customHeight="1">
      <c r="A73" s="93"/>
      <c r="B73" s="587"/>
      <c r="C73" s="585"/>
      <c r="D73" s="586"/>
      <c r="E73" s="587"/>
      <c r="F73" s="585"/>
      <c r="G73" s="585"/>
      <c r="H73" s="586"/>
      <c r="I73" s="597"/>
      <c r="J73" s="594"/>
      <c r="K73" s="594"/>
      <c r="L73" s="594"/>
      <c r="M73" s="594"/>
      <c r="N73" s="594"/>
      <c r="O73" s="594"/>
      <c r="P73" s="594"/>
      <c r="Q73" s="595"/>
    </row>
    <row r="74" spans="1:17" ht="15.75" customHeight="1"/>
    <row r="75" spans="1:17" ht="15.75" customHeight="1"/>
    <row r="76" spans="1:17" ht="15.75" customHeight="1">
      <c r="J76" s="79" t="str">
        <f>'Konversi Nilai'!J19</f>
        <v>Sleman, 12 Juli 2021</v>
      </c>
    </row>
    <row r="77" spans="1:17" ht="15.75" customHeight="1">
      <c r="B77" s="79" t="s">
        <v>135</v>
      </c>
      <c r="J77" s="79" t="s">
        <v>134</v>
      </c>
    </row>
    <row r="78" spans="1:17" ht="15.75" customHeight="1"/>
    <row r="79" spans="1:17" ht="15.75" customHeight="1"/>
    <row r="80" spans="1:17" ht="15.75" customHeight="1"/>
    <row r="81" spans="2:10" ht="15.75" customHeight="1"/>
    <row r="82" spans="2:10" ht="15.75" customHeight="1">
      <c r="B82" s="79" t="str">
        <f>D8</f>
        <v>Dra. ISTOYO BAMBANG IRIANTO, M.M.</v>
      </c>
      <c r="J82" s="79" t="str">
        <f>J8</f>
        <v>H. SIDIK PRAMONO, S.Ag, M.Si.</v>
      </c>
    </row>
    <row r="83" spans="2:10" ht="15.75" customHeight="1">
      <c r="B83" s="79" t="str">
        <f>"NIP. "&amp;D9</f>
        <v>NIP. 19621117 199403 1 004</v>
      </c>
      <c r="J83" s="79" t="str">
        <f>"NIP. "&amp;J9</f>
        <v>NIP. 19700303 199703 1 004</v>
      </c>
    </row>
    <row r="84" spans="2:10" ht="15.75" customHeight="1"/>
  </sheetData>
  <mergeCells count="241">
    <mergeCell ref="A1:Q1"/>
    <mergeCell ref="A2:Q2"/>
    <mergeCell ref="D5:G5"/>
    <mergeCell ref="A7:G7"/>
    <mergeCell ref="H7:Q7"/>
    <mergeCell ref="B13:D13"/>
    <mergeCell ref="E13:H13"/>
    <mergeCell ref="I13:Q13"/>
    <mergeCell ref="A8:B8"/>
    <mergeCell ref="A9:B9"/>
    <mergeCell ref="A10:B10"/>
    <mergeCell ref="A11:B11"/>
    <mergeCell ref="A12:B12"/>
    <mergeCell ref="B14:D14"/>
    <mergeCell ref="E14:H14"/>
    <mergeCell ref="I14:Q14"/>
    <mergeCell ref="A15:Q15"/>
    <mergeCell ref="B16:D16"/>
    <mergeCell ref="E16:H16"/>
    <mergeCell ref="I16:M16"/>
    <mergeCell ref="N16:Q16"/>
    <mergeCell ref="I17:M17"/>
    <mergeCell ref="N17:Q17"/>
    <mergeCell ref="B19:D19"/>
    <mergeCell ref="E19:H19"/>
    <mergeCell ref="B20:D20"/>
    <mergeCell ref="E20:H20"/>
    <mergeCell ref="I19:M19"/>
    <mergeCell ref="N19:Q19"/>
    <mergeCell ref="I20:M20"/>
    <mergeCell ref="N20:Q20"/>
    <mergeCell ref="B17:D17"/>
    <mergeCell ref="E17:H17"/>
    <mergeCell ref="B18:D18"/>
    <mergeCell ref="E18:H18"/>
    <mergeCell ref="I18:M18"/>
    <mergeCell ref="N18:Q18"/>
    <mergeCell ref="B23:D23"/>
    <mergeCell ref="E23:H23"/>
    <mergeCell ref="B24:D24"/>
    <mergeCell ref="E24:H24"/>
    <mergeCell ref="I23:M23"/>
    <mergeCell ref="N23:Q23"/>
    <mergeCell ref="I24:M24"/>
    <mergeCell ref="N24:Q24"/>
    <mergeCell ref="B21:D21"/>
    <mergeCell ref="E21:H21"/>
    <mergeCell ref="B22:D22"/>
    <mergeCell ref="E22:H22"/>
    <mergeCell ref="I21:M21"/>
    <mergeCell ref="N21:Q21"/>
    <mergeCell ref="I22:M22"/>
    <mergeCell ref="N22:Q22"/>
    <mergeCell ref="B27:D27"/>
    <mergeCell ref="E27:H27"/>
    <mergeCell ref="B28:D28"/>
    <mergeCell ref="E28:H28"/>
    <mergeCell ref="I27:M27"/>
    <mergeCell ref="N27:Q27"/>
    <mergeCell ref="I28:M28"/>
    <mergeCell ref="N28:Q28"/>
    <mergeCell ref="B25:D25"/>
    <mergeCell ref="E25:H25"/>
    <mergeCell ref="B26:D26"/>
    <mergeCell ref="E26:H26"/>
    <mergeCell ref="I25:M25"/>
    <mergeCell ref="N25:Q25"/>
    <mergeCell ref="I26:M26"/>
    <mergeCell ref="N26:Q26"/>
    <mergeCell ref="B31:D31"/>
    <mergeCell ref="E31:H31"/>
    <mergeCell ref="B32:D32"/>
    <mergeCell ref="E32:H32"/>
    <mergeCell ref="I31:M31"/>
    <mergeCell ref="N31:Q31"/>
    <mergeCell ref="I32:M32"/>
    <mergeCell ref="N32:Q32"/>
    <mergeCell ref="B29:D29"/>
    <mergeCell ref="E29:H29"/>
    <mergeCell ref="B30:D30"/>
    <mergeCell ref="E30:H30"/>
    <mergeCell ref="I29:M29"/>
    <mergeCell ref="N29:Q29"/>
    <mergeCell ref="I30:M30"/>
    <mergeCell ref="N30:Q30"/>
    <mergeCell ref="B35:D35"/>
    <mergeCell ref="E35:H35"/>
    <mergeCell ref="B36:D36"/>
    <mergeCell ref="E36:H36"/>
    <mergeCell ref="I35:M35"/>
    <mergeCell ref="N35:Q35"/>
    <mergeCell ref="I36:M36"/>
    <mergeCell ref="N36:Q36"/>
    <mergeCell ref="B33:D33"/>
    <mergeCell ref="E33:H33"/>
    <mergeCell ref="B34:D34"/>
    <mergeCell ref="E34:H34"/>
    <mergeCell ref="I33:M33"/>
    <mergeCell ref="N33:Q33"/>
    <mergeCell ref="I34:M34"/>
    <mergeCell ref="N34:Q34"/>
    <mergeCell ref="B39:D39"/>
    <mergeCell ref="E39:H39"/>
    <mergeCell ref="B40:D40"/>
    <mergeCell ref="E40:H40"/>
    <mergeCell ref="I39:M39"/>
    <mergeCell ref="N39:Q39"/>
    <mergeCell ref="I40:M40"/>
    <mergeCell ref="N40:Q40"/>
    <mergeCell ref="B37:D37"/>
    <mergeCell ref="E37:H37"/>
    <mergeCell ref="B38:D38"/>
    <mergeCell ref="E38:H38"/>
    <mergeCell ref="I37:M37"/>
    <mergeCell ref="N37:Q37"/>
    <mergeCell ref="I38:M38"/>
    <mergeCell ref="N38:Q38"/>
    <mergeCell ref="B43:D43"/>
    <mergeCell ref="E43:H43"/>
    <mergeCell ref="B44:D44"/>
    <mergeCell ref="E44:H44"/>
    <mergeCell ref="I43:M43"/>
    <mergeCell ref="N43:Q43"/>
    <mergeCell ref="I44:M44"/>
    <mergeCell ref="N44:Q44"/>
    <mergeCell ref="B41:D41"/>
    <mergeCell ref="E41:H41"/>
    <mergeCell ref="B42:D42"/>
    <mergeCell ref="E42:H42"/>
    <mergeCell ref="I41:M41"/>
    <mergeCell ref="N41:Q41"/>
    <mergeCell ref="I42:M42"/>
    <mergeCell ref="N42:Q42"/>
    <mergeCell ref="B47:D47"/>
    <mergeCell ref="E47:H47"/>
    <mergeCell ref="B48:D48"/>
    <mergeCell ref="E48:H48"/>
    <mergeCell ref="I47:M47"/>
    <mergeCell ref="N47:Q47"/>
    <mergeCell ref="I48:M48"/>
    <mergeCell ref="N48:Q48"/>
    <mergeCell ref="B45:D45"/>
    <mergeCell ref="E45:H45"/>
    <mergeCell ref="B46:D46"/>
    <mergeCell ref="E46:H46"/>
    <mergeCell ref="I45:M45"/>
    <mergeCell ref="N45:Q45"/>
    <mergeCell ref="I46:M46"/>
    <mergeCell ref="N46:Q46"/>
    <mergeCell ref="B51:D51"/>
    <mergeCell ref="E51:H51"/>
    <mergeCell ref="B52:D52"/>
    <mergeCell ref="E52:H52"/>
    <mergeCell ref="I51:M51"/>
    <mergeCell ref="N51:Q51"/>
    <mergeCell ref="I52:M52"/>
    <mergeCell ref="N52:Q52"/>
    <mergeCell ref="B49:D49"/>
    <mergeCell ref="E49:H49"/>
    <mergeCell ref="B50:D50"/>
    <mergeCell ref="E50:H50"/>
    <mergeCell ref="I49:M49"/>
    <mergeCell ref="N49:Q49"/>
    <mergeCell ref="I50:M50"/>
    <mergeCell ref="N50:Q50"/>
    <mergeCell ref="B55:D55"/>
    <mergeCell ref="E55:H55"/>
    <mergeCell ref="B56:D56"/>
    <mergeCell ref="E56:H56"/>
    <mergeCell ref="I55:M55"/>
    <mergeCell ref="N55:Q55"/>
    <mergeCell ref="I56:M56"/>
    <mergeCell ref="N56:Q56"/>
    <mergeCell ref="B53:D53"/>
    <mergeCell ref="E53:H53"/>
    <mergeCell ref="B54:D54"/>
    <mergeCell ref="E54:H54"/>
    <mergeCell ref="I53:M53"/>
    <mergeCell ref="N53:Q53"/>
    <mergeCell ref="I54:M54"/>
    <mergeCell ref="N54:Q54"/>
    <mergeCell ref="B59:D59"/>
    <mergeCell ref="E59:H59"/>
    <mergeCell ref="B60:D60"/>
    <mergeCell ref="E60:H60"/>
    <mergeCell ref="I59:M59"/>
    <mergeCell ref="N59:Q59"/>
    <mergeCell ref="I60:M60"/>
    <mergeCell ref="N60:Q60"/>
    <mergeCell ref="B57:D57"/>
    <mergeCell ref="E57:H57"/>
    <mergeCell ref="B58:D58"/>
    <mergeCell ref="E58:H58"/>
    <mergeCell ref="I57:M57"/>
    <mergeCell ref="N57:Q57"/>
    <mergeCell ref="I58:M58"/>
    <mergeCell ref="N58:Q58"/>
    <mergeCell ref="B63:D63"/>
    <mergeCell ref="E63:H63"/>
    <mergeCell ref="B64:D64"/>
    <mergeCell ref="E64:H64"/>
    <mergeCell ref="I63:M63"/>
    <mergeCell ref="N63:Q63"/>
    <mergeCell ref="I64:M64"/>
    <mergeCell ref="N64:Q64"/>
    <mergeCell ref="B61:D61"/>
    <mergeCell ref="E61:H61"/>
    <mergeCell ref="B62:D62"/>
    <mergeCell ref="E62:H62"/>
    <mergeCell ref="I61:M61"/>
    <mergeCell ref="N61:Q61"/>
    <mergeCell ref="I62:M62"/>
    <mergeCell ref="N62:Q62"/>
    <mergeCell ref="B67:D67"/>
    <mergeCell ref="E67:H67"/>
    <mergeCell ref="B68:D68"/>
    <mergeCell ref="E68:H68"/>
    <mergeCell ref="I67:M67"/>
    <mergeCell ref="N67:Q67"/>
    <mergeCell ref="I68:M68"/>
    <mergeCell ref="N68:Q68"/>
    <mergeCell ref="B65:D65"/>
    <mergeCell ref="E65:H65"/>
    <mergeCell ref="B66:D66"/>
    <mergeCell ref="E66:H66"/>
    <mergeCell ref="I65:M65"/>
    <mergeCell ref="N65:Q65"/>
    <mergeCell ref="I66:M66"/>
    <mergeCell ref="N66:Q66"/>
    <mergeCell ref="B73:D73"/>
    <mergeCell ref="E73:H73"/>
    <mergeCell ref="I73:Q73"/>
    <mergeCell ref="I72:M72"/>
    <mergeCell ref="N72:Q72"/>
    <mergeCell ref="A71:Q71"/>
    <mergeCell ref="B72:D72"/>
    <mergeCell ref="E72:H72"/>
    <mergeCell ref="B69:D69"/>
    <mergeCell ref="E69:H69"/>
    <mergeCell ref="I69:M69"/>
    <mergeCell ref="N69:Q69"/>
  </mergeCells>
  <hyperlinks>
    <hyperlink ref="A1:Q1" location="Menu!A1" display="SASARAN KINERJA PEGAWAI" xr:uid="{295FBB15-A159-4C76-87BA-BE25A7C5299D}"/>
  </hyperlinks>
  <pageMargins left="0.51181102362204722" right="0.51181102362204722" top="0.74803149606299213" bottom="0.51181102362204722" header="0" footer="0"/>
  <pageSetup paperSize="9" scale="86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W86"/>
  <sheetViews>
    <sheetView workbookViewId="0">
      <selection sqref="A1:U1"/>
    </sheetView>
  </sheetViews>
  <sheetFormatPr defaultColWidth="12.625" defaultRowHeight="15" customHeight="1"/>
  <cols>
    <col min="1" max="1" width="4.625" style="102" customWidth="1"/>
    <col min="2" max="2" width="20.625" style="79" customWidth="1"/>
    <col min="3" max="3" width="2.125" style="79" customWidth="1"/>
    <col min="4" max="5" width="11.625" style="79" customWidth="1"/>
    <col min="6" max="7" width="7.625" style="79" customWidth="1"/>
    <col min="8" max="8" width="6.625" style="79" customWidth="1"/>
    <col min="9" max="9" width="9.625" style="79" customWidth="1"/>
    <col min="10" max="10" width="6.625" style="79" customWidth="1"/>
    <col min="11" max="11" width="10.625" style="79" customWidth="1"/>
    <col min="12" max="13" width="3.125" style="79" customWidth="1"/>
    <col min="14" max="15" width="6.625" style="79" customWidth="1"/>
    <col min="16" max="17" width="7.625" style="79" customWidth="1"/>
    <col min="18" max="19" width="5.875" style="79" customWidth="1"/>
    <col min="20" max="21" width="7.125" style="79" customWidth="1"/>
    <col min="22" max="30" width="7.625" style="76" customWidth="1"/>
    <col min="31" max="16384" width="12.625" style="76"/>
  </cols>
  <sheetData>
    <row r="1" spans="1:23" ht="15" customHeight="1">
      <c r="A1" s="549" t="s">
        <v>166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</row>
    <row r="2" spans="1:23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</row>
    <row r="3" spans="1:23" ht="15" customHeight="1">
      <c r="B3" s="102"/>
      <c r="V3" s="79"/>
      <c r="W3" s="79"/>
    </row>
    <row r="4" spans="1:23" ht="15" customHeight="1">
      <c r="B4" s="102"/>
      <c r="N4" s="79" t="s">
        <v>70</v>
      </c>
    </row>
    <row r="5" spans="1:23" ht="15" customHeight="1">
      <c r="A5" s="80" t="s">
        <v>1</v>
      </c>
      <c r="C5" s="80" t="s">
        <v>5</v>
      </c>
      <c r="D5" s="551" t="str">
        <f>'DATA PNS'!E3</f>
        <v>Madrasah Tsanawiyah Negeri 4 Sleman</v>
      </c>
      <c r="E5" s="551"/>
      <c r="F5" s="551"/>
      <c r="G5" s="551"/>
      <c r="H5" s="551"/>
      <c r="I5" s="103"/>
      <c r="J5" s="103"/>
      <c r="K5" s="103"/>
      <c r="L5" s="304"/>
      <c r="M5" s="80"/>
      <c r="N5" s="80" t="str">
        <f>'DATA PNS'!E4</f>
        <v>01 Juli s/d 31 Desember 2021</v>
      </c>
      <c r="O5" s="80"/>
      <c r="P5" s="80"/>
      <c r="Q5" s="80"/>
      <c r="R5" s="80"/>
      <c r="S5" s="80"/>
      <c r="T5" s="80"/>
      <c r="U5" s="80"/>
    </row>
    <row r="6" spans="1:23" ht="15" customHeight="1">
      <c r="D6" s="81"/>
      <c r="E6" s="81"/>
      <c r="F6" s="81"/>
      <c r="G6" s="81"/>
      <c r="H6" s="81"/>
      <c r="I6" s="103"/>
      <c r="J6" s="103"/>
      <c r="K6" s="103"/>
      <c r="L6" s="304"/>
      <c r="P6" s="82"/>
      <c r="V6" s="79"/>
      <c r="W6" s="79"/>
    </row>
    <row r="7" spans="1:23" ht="15" customHeight="1">
      <c r="A7" s="552" t="s">
        <v>2</v>
      </c>
      <c r="B7" s="553"/>
      <c r="C7" s="553"/>
      <c r="D7" s="553"/>
      <c r="E7" s="553"/>
      <c r="F7" s="553"/>
      <c r="G7" s="553"/>
      <c r="H7" s="553"/>
      <c r="I7" s="554"/>
      <c r="J7" s="552" t="s">
        <v>3</v>
      </c>
      <c r="K7" s="553"/>
      <c r="L7" s="553"/>
      <c r="M7" s="553"/>
      <c r="N7" s="553"/>
      <c r="O7" s="553"/>
      <c r="P7" s="553"/>
      <c r="Q7" s="553"/>
      <c r="R7" s="553"/>
      <c r="S7" s="553"/>
      <c r="T7" s="553"/>
      <c r="U7" s="554"/>
    </row>
    <row r="8" spans="1:23" ht="15" customHeight="1">
      <c r="A8" s="547" t="s">
        <v>4</v>
      </c>
      <c r="B8" s="548"/>
      <c r="C8" s="84" t="s">
        <v>5</v>
      </c>
      <c r="D8" s="85" t="str">
        <f>'DATA PNS'!E7</f>
        <v>Dra. ISTOYO BAMBANG IRIANTO, M.M.</v>
      </c>
      <c r="E8" s="86"/>
      <c r="F8" s="86"/>
      <c r="G8" s="86"/>
      <c r="H8" s="86"/>
      <c r="I8" s="87"/>
      <c r="J8" s="547" t="s">
        <v>4</v>
      </c>
      <c r="K8" s="548"/>
      <c r="L8" s="548"/>
      <c r="M8" s="84" t="s">
        <v>5</v>
      </c>
      <c r="N8" s="89" t="str">
        <f>'DATA PNS'!E13</f>
        <v>H. SIDIK PRAMONO, S.Ag, M.Si.</v>
      </c>
      <c r="O8" s="90"/>
      <c r="P8" s="90"/>
      <c r="Q8" s="90"/>
      <c r="R8" s="90"/>
      <c r="S8" s="90"/>
      <c r="T8" s="90"/>
      <c r="U8" s="91"/>
    </row>
    <row r="9" spans="1:23" ht="15" customHeight="1">
      <c r="A9" s="547" t="s">
        <v>6</v>
      </c>
      <c r="B9" s="548"/>
      <c r="C9" s="84" t="s">
        <v>5</v>
      </c>
      <c r="D9" s="85" t="str">
        <f>'DATA PNS'!E8</f>
        <v>19621117 199403 1 004</v>
      </c>
      <c r="E9" s="86"/>
      <c r="F9" s="86"/>
      <c r="G9" s="86"/>
      <c r="H9" s="86"/>
      <c r="I9" s="87"/>
      <c r="J9" s="547" t="s">
        <v>6</v>
      </c>
      <c r="K9" s="548"/>
      <c r="L9" s="548"/>
      <c r="M9" s="84" t="s">
        <v>5</v>
      </c>
      <c r="N9" s="89" t="str">
        <f>'DATA PNS'!E14</f>
        <v>19700303 199703 1 004</v>
      </c>
      <c r="O9" s="90"/>
      <c r="P9" s="90"/>
      <c r="Q9" s="90"/>
      <c r="R9" s="90"/>
      <c r="S9" s="90"/>
      <c r="T9" s="90"/>
      <c r="U9" s="91"/>
    </row>
    <row r="10" spans="1:23" ht="15" customHeight="1">
      <c r="A10" s="547" t="s">
        <v>7</v>
      </c>
      <c r="B10" s="548"/>
      <c r="C10" s="84" t="s">
        <v>5</v>
      </c>
      <c r="D10" s="85" t="str">
        <f>'DATA PNS'!E9</f>
        <v>Pembina / IV a</v>
      </c>
      <c r="E10" s="86"/>
      <c r="F10" s="86"/>
      <c r="G10" s="86"/>
      <c r="H10" s="86"/>
      <c r="I10" s="87"/>
      <c r="J10" s="547" t="s">
        <v>7</v>
      </c>
      <c r="K10" s="548"/>
      <c r="L10" s="548"/>
      <c r="M10" s="84" t="s">
        <v>5</v>
      </c>
      <c r="N10" s="89" t="str">
        <f>'DATA PNS'!E15</f>
        <v>Pembina / IV a</v>
      </c>
      <c r="O10" s="90"/>
      <c r="P10" s="90"/>
      <c r="Q10" s="90"/>
      <c r="R10" s="90"/>
      <c r="S10" s="90"/>
      <c r="T10" s="90"/>
      <c r="U10" s="91"/>
    </row>
    <row r="11" spans="1:23" ht="15" customHeight="1">
      <c r="A11" s="547" t="s">
        <v>8</v>
      </c>
      <c r="B11" s="548"/>
      <c r="C11" s="84" t="s">
        <v>5</v>
      </c>
      <c r="D11" s="85" t="str">
        <f>'DATA PNS'!E10</f>
        <v>Kepala Madrasah Tsanawiyah Negeri 4 Sleman</v>
      </c>
      <c r="E11" s="86"/>
      <c r="F11" s="86"/>
      <c r="G11" s="86"/>
      <c r="H11" s="86"/>
      <c r="I11" s="87"/>
      <c r="J11" s="547" t="s">
        <v>8</v>
      </c>
      <c r="K11" s="548"/>
      <c r="L11" s="548"/>
      <c r="M11" s="84" t="s">
        <v>5</v>
      </c>
      <c r="N11" s="89" t="str">
        <f>'DATA PNS'!E16</f>
        <v>Kepala Kantor Kementerian Agama Kab. Sleman</v>
      </c>
      <c r="O11" s="90"/>
      <c r="P11" s="90"/>
      <c r="Q11" s="90"/>
      <c r="R11" s="90"/>
      <c r="S11" s="90"/>
      <c r="T11" s="90"/>
      <c r="U11" s="91"/>
    </row>
    <row r="12" spans="1:23" ht="15" customHeight="1">
      <c r="A12" s="547" t="s">
        <v>9</v>
      </c>
      <c r="B12" s="548"/>
      <c r="C12" s="84" t="s">
        <v>5</v>
      </c>
      <c r="D12" s="85" t="str">
        <f>'DATA PNS'!E11</f>
        <v>Madrasah Tsanawiyah Negeri 4 Sleman</v>
      </c>
      <c r="E12" s="86"/>
      <c r="F12" s="83"/>
      <c r="G12" s="83"/>
      <c r="H12" s="122"/>
      <c r="I12" s="123"/>
      <c r="J12" s="555" t="s">
        <v>9</v>
      </c>
      <c r="K12" s="556"/>
      <c r="L12" s="556"/>
      <c r="M12" s="112" t="s">
        <v>5</v>
      </c>
      <c r="N12" s="113" t="str">
        <f>'DATA PNS'!E17</f>
        <v>Kantor Kementerian Agama Kab. Sleman</v>
      </c>
      <c r="O12" s="105"/>
      <c r="P12" s="105"/>
      <c r="Q12" s="105"/>
      <c r="R12" s="105"/>
      <c r="S12" s="105"/>
      <c r="T12" s="105"/>
      <c r="U12" s="106"/>
    </row>
    <row r="13" spans="1:23" s="110" customFormat="1" ht="30" customHeight="1">
      <c r="A13" s="109" t="s">
        <v>10</v>
      </c>
      <c r="B13" s="694" t="s">
        <v>11</v>
      </c>
      <c r="C13" s="695"/>
      <c r="D13" s="696"/>
      <c r="E13" s="692" t="s">
        <v>12</v>
      </c>
      <c r="F13" s="693"/>
      <c r="G13" s="693"/>
      <c r="H13" s="687" t="s">
        <v>13</v>
      </c>
      <c r="I13" s="687"/>
      <c r="J13" s="705" t="s">
        <v>30</v>
      </c>
      <c r="K13" s="706"/>
      <c r="L13" s="305" t="s">
        <v>272</v>
      </c>
      <c r="M13" s="114" t="s">
        <v>164</v>
      </c>
      <c r="N13" s="690" t="s">
        <v>160</v>
      </c>
      <c r="O13" s="691"/>
      <c r="P13" s="687" t="s">
        <v>149</v>
      </c>
      <c r="Q13" s="687"/>
      <c r="R13" s="687" t="s">
        <v>150</v>
      </c>
      <c r="S13" s="687"/>
      <c r="T13" s="687" t="s">
        <v>41</v>
      </c>
      <c r="U13" s="687"/>
    </row>
    <row r="14" spans="1:23">
      <c r="A14" s="92" t="s">
        <v>14</v>
      </c>
      <c r="B14" s="593" t="s">
        <v>15</v>
      </c>
      <c r="C14" s="594"/>
      <c r="D14" s="594"/>
      <c r="E14" s="653" t="s">
        <v>16</v>
      </c>
      <c r="F14" s="653"/>
      <c r="G14" s="653"/>
      <c r="H14" s="688" t="s">
        <v>17</v>
      </c>
      <c r="I14" s="689"/>
      <c r="J14" s="688" t="s">
        <v>19</v>
      </c>
      <c r="K14" s="707"/>
      <c r="L14" s="308"/>
      <c r="M14" s="120"/>
      <c r="N14" s="688" t="s">
        <v>48</v>
      </c>
      <c r="O14" s="689"/>
      <c r="P14" s="688" t="s">
        <v>24</v>
      </c>
      <c r="Q14" s="689"/>
      <c r="R14" s="688" t="s">
        <v>23</v>
      </c>
      <c r="S14" s="689"/>
      <c r="T14" s="688" t="s">
        <v>25</v>
      </c>
      <c r="U14" s="689"/>
    </row>
    <row r="15" spans="1:23">
      <c r="A15" s="656" t="s">
        <v>18</v>
      </c>
      <c r="B15" s="657"/>
      <c r="C15" s="657"/>
      <c r="D15" s="657"/>
      <c r="E15" s="670"/>
      <c r="F15" s="670"/>
      <c r="G15" s="670"/>
      <c r="H15" s="670"/>
      <c r="I15" s="670"/>
      <c r="J15" s="670"/>
      <c r="K15" s="670"/>
      <c r="L15" s="670"/>
      <c r="M15" s="670"/>
      <c r="N15" s="670"/>
      <c r="O15" s="670"/>
      <c r="P15" s="670"/>
      <c r="Q15" s="670"/>
      <c r="R15" s="670"/>
      <c r="S15" s="670"/>
      <c r="T15" s="670"/>
      <c r="U15" s="671"/>
    </row>
    <row r="16" spans="1:23" ht="60" customHeight="1">
      <c r="A16" s="111">
        <f>IF('RENCANA SKP'!A16="","",'RENCANA SKP'!A16)</f>
        <v>1</v>
      </c>
      <c r="B16" s="659" t="str">
        <f>IF('RENCANA SKP'!B16="","",'RENCANA SKP'!B16)</f>
        <v>Menguatnya muatan moderasi beragama dalam mata pelajaran agama di ruang publik</v>
      </c>
      <c r="C16" s="659"/>
      <c r="D16" s="659"/>
      <c r="E16" s="659" t="str">
        <f>IF('RENCANA SKP'!E16="","",'RENCANA SKP'!E16)</f>
        <v>Persentase siswa di Madrasah yang memperoleh pendidikan agama yang bermuatan moderasi beragama</v>
      </c>
      <c r="F16" s="659"/>
      <c r="G16" s="659"/>
      <c r="H16" s="116">
        <f>IF('RENCANA SKP'!I16="","",'RENCANA SKP'!I16)</f>
        <v>100</v>
      </c>
      <c r="I16" s="115" t="str">
        <f>IF('RENCANA SKP'!N16="","",'RENCANA SKP'!N16)</f>
        <v>Persen</v>
      </c>
      <c r="J16" s="116">
        <v>100</v>
      </c>
      <c r="K16" s="124" t="str">
        <f>I16</f>
        <v>Persen</v>
      </c>
      <c r="L16" s="125" t="s">
        <v>217</v>
      </c>
      <c r="M16" s="125" t="s">
        <v>165</v>
      </c>
      <c r="N16" s="676">
        <f>IF(M16="N",(J16/H16*100),IF(M16="K",(1+(1-(J16/H16)))*100,"-"))</f>
        <v>100</v>
      </c>
      <c r="O16" s="677"/>
      <c r="P16" s="678" t="str">
        <f>IF(N16&lt;=59,"(Sangat Kurang)",IF(N16&lt;=79,"(Kurang)",IF(N16&lt;=99,"(Cukup)",IF(N16=100,"(Baik)","(Sangat Baik)"))))</f>
        <v>(Baik)</v>
      </c>
      <c r="Q16" s="679"/>
      <c r="R16" s="676">
        <f>IF(((N16=100)*AND(N16=H16)),120,IF(N16&gt;110,120,IF(P16="(Sangat Baik)",(110+((10/9)*(N16-101))),IF(P16="(Baik)",109,IF(P16="(Cukup)",(70+(N16-80)),IF(P16="(Kurang)",(50+(N16-60)),((N16/59)*49)))))))</f>
        <v>120</v>
      </c>
      <c r="S16" s="677"/>
      <c r="T16" s="672">
        <f>(AVERAGE(R16:S68)*60%)</f>
        <v>68.264150943396217</v>
      </c>
      <c r="U16" s="673"/>
    </row>
    <row r="17" spans="1:21" ht="45" customHeight="1">
      <c r="A17" s="307" t="str">
        <f>IF('RENCANA SKP'!A17="","",'RENCANA SKP'!A17)</f>
        <v/>
      </c>
      <c r="B17" s="659" t="str">
        <f>IF('RENCANA SKP'!B17="","",'RENCANA SKP'!B17)</f>
        <v/>
      </c>
      <c r="C17" s="659"/>
      <c r="D17" s="659"/>
      <c r="E17" s="659" t="str">
        <f>IF('RENCANA SKP'!E17="","",'RENCANA SKP'!E17)</f>
        <v>Persentase guru di madrasah yang dibina dalam moderasi beragama</v>
      </c>
      <c r="F17" s="659"/>
      <c r="G17" s="659"/>
      <c r="H17" s="116">
        <f>IF('RENCANA SKP'!I17="","",'RENCANA SKP'!I17)</f>
        <v>100</v>
      </c>
      <c r="I17" s="115" t="str">
        <f>IF('RENCANA SKP'!N17="","",'RENCANA SKP'!N17)</f>
        <v>Persen</v>
      </c>
      <c r="J17" s="116">
        <v>100</v>
      </c>
      <c r="K17" s="124" t="str">
        <f t="shared" ref="K17:K69" si="0">I17</f>
        <v>Persen</v>
      </c>
      <c r="L17" s="125" t="s">
        <v>217</v>
      </c>
      <c r="M17" s="125" t="s">
        <v>165</v>
      </c>
      <c r="N17" s="676">
        <f t="shared" ref="N17:N68" si="1">IF(M17="N",(J17/H17*100),IF(M17="K",(1+(1-(J17/H17)))*100,"-"))</f>
        <v>100</v>
      </c>
      <c r="O17" s="677"/>
      <c r="P17" s="678" t="str">
        <f t="shared" ref="P17:P68" si="2">IF(N17&lt;=59,"(Sangat Kurang)",IF(N17&lt;=79,"(Kurang)",IF(N17&lt;=99,"(Cukup)",IF(N17=100,"(Baik)","(Sangat Baik)"))))</f>
        <v>(Baik)</v>
      </c>
      <c r="Q17" s="679"/>
      <c r="R17" s="676">
        <f t="shared" ref="R17:R68" si="3">IF(((N17=100)*AND(N17=H17)),120,IF(N17&gt;110,120,IF(P17="(Sangat Baik)",(110+((10/9)*(N17-101))),IF(P17="(Baik)",109,IF(P17="(Cukup)",(70+(N17-80)),IF(P17="(Kurang)",(50+(N17-60)),((N17/59)*49)))))))</f>
        <v>120</v>
      </c>
      <c r="S17" s="677"/>
      <c r="T17" s="697"/>
      <c r="U17" s="698"/>
    </row>
    <row r="18" spans="1:21" ht="45" customHeight="1">
      <c r="A18" s="307" t="str">
        <f>IF('RENCANA SKP'!A18="","",'RENCANA SKP'!A18)</f>
        <v/>
      </c>
      <c r="B18" s="659" t="str">
        <f>IF('RENCANA SKP'!B18="","",'RENCANA SKP'!B18)</f>
        <v/>
      </c>
      <c r="C18" s="659"/>
      <c r="D18" s="659"/>
      <c r="E18" s="659" t="str">
        <f>IF('RENCANA SKP'!E18="","",'RENCANA SKP'!E18)</f>
        <v>Jumlah kegiatan ekstrakurikuler keagamaan di madrasah yang bermuatan moderasi beragama</v>
      </c>
      <c r="F18" s="659"/>
      <c r="G18" s="659"/>
      <c r="H18" s="116">
        <f>IF('RENCANA SKP'!I18="","",'RENCANA SKP'!I18)</f>
        <v>100</v>
      </c>
      <c r="I18" s="115" t="str">
        <f>IF('RENCANA SKP'!N18="","",'RENCANA SKP'!N18)</f>
        <v>Persen</v>
      </c>
      <c r="J18" s="116">
        <v>100</v>
      </c>
      <c r="K18" s="124" t="str">
        <f t="shared" si="0"/>
        <v>Persen</v>
      </c>
      <c r="L18" s="125" t="s">
        <v>217</v>
      </c>
      <c r="M18" s="125" t="s">
        <v>165</v>
      </c>
      <c r="N18" s="676">
        <f t="shared" si="1"/>
        <v>100</v>
      </c>
      <c r="O18" s="677"/>
      <c r="P18" s="678" t="str">
        <f t="shared" si="2"/>
        <v>(Baik)</v>
      </c>
      <c r="Q18" s="679"/>
      <c r="R18" s="676">
        <f t="shared" si="3"/>
        <v>120</v>
      </c>
      <c r="S18" s="677"/>
      <c r="T18" s="697"/>
      <c r="U18" s="698"/>
    </row>
    <row r="19" spans="1:21" ht="60" customHeight="1">
      <c r="A19" s="307">
        <f>IF('RENCANA SKP'!A19="","",'RENCANA SKP'!A19)</f>
        <v>2</v>
      </c>
      <c r="B19" s="659" t="str">
        <f>IF('RENCANA SKP'!B19="","",'RENCANA SKP'!B19)</f>
        <v>Meningkatnya kualitas penerapan kurikulum dan pola pembelajaran inovatif</v>
      </c>
      <c r="C19" s="659"/>
      <c r="D19" s="659"/>
      <c r="E19" s="659" t="str">
        <f>IF('RENCANA SKP'!E19="","",'RENCANA SKP'!E19)</f>
        <v>Persentase madrasah yang menerapkan metode pembelajaran inovatif dalam kurikulum</v>
      </c>
      <c r="F19" s="659"/>
      <c r="G19" s="659"/>
      <c r="H19" s="116">
        <f>IF('RENCANA SKP'!I19="","",'RENCANA SKP'!I19)</f>
        <v>100</v>
      </c>
      <c r="I19" s="115" t="str">
        <f>IF('RENCANA SKP'!N19="","",'RENCANA SKP'!N19)</f>
        <v>Persen</v>
      </c>
      <c r="J19" s="116">
        <v>100</v>
      </c>
      <c r="K19" s="124" t="str">
        <f t="shared" si="0"/>
        <v>Persen</v>
      </c>
      <c r="L19" s="125" t="s">
        <v>217</v>
      </c>
      <c r="M19" s="125" t="s">
        <v>165</v>
      </c>
      <c r="N19" s="676">
        <f t="shared" si="1"/>
        <v>100</v>
      </c>
      <c r="O19" s="677"/>
      <c r="P19" s="678" t="str">
        <f t="shared" si="2"/>
        <v>(Baik)</v>
      </c>
      <c r="Q19" s="679"/>
      <c r="R19" s="676">
        <f t="shared" si="3"/>
        <v>120</v>
      </c>
      <c r="S19" s="677"/>
      <c r="T19" s="697"/>
      <c r="U19" s="698"/>
    </row>
    <row r="20" spans="1:21" ht="45" customHeight="1">
      <c r="A20" s="307">
        <f>IF('RENCANA SKP'!A20="","",'RENCANA SKP'!A20)</f>
        <v>3</v>
      </c>
      <c r="B20" s="659" t="str">
        <f>IF('RENCANA SKP'!B20="","",'RENCANA SKP'!B20)</f>
        <v>Meningkatnya kualitas penilaian pendidikan</v>
      </c>
      <c r="C20" s="659"/>
      <c r="D20" s="659"/>
      <c r="E20" s="659" t="str">
        <f>IF('RENCANA SKP'!E20="","",'RENCANA SKP'!E20)</f>
        <v>Persentase guru di madrasah yang dinilai kinerjanya sebagai dasar penetapan tunjangan</v>
      </c>
      <c r="F20" s="659"/>
      <c r="G20" s="659"/>
      <c r="H20" s="116">
        <f>IF('RENCANA SKP'!I20="","",'RENCANA SKP'!I20)</f>
        <v>100</v>
      </c>
      <c r="I20" s="115" t="str">
        <f>IF('RENCANA SKP'!N20="","",'RENCANA SKP'!N20)</f>
        <v>Persen</v>
      </c>
      <c r="J20" s="116">
        <v>100</v>
      </c>
      <c r="K20" s="124" t="str">
        <f t="shared" si="0"/>
        <v>Persen</v>
      </c>
      <c r="L20" s="125" t="s">
        <v>217</v>
      </c>
      <c r="M20" s="125" t="s">
        <v>165</v>
      </c>
      <c r="N20" s="676">
        <f t="shared" si="1"/>
        <v>100</v>
      </c>
      <c r="O20" s="677"/>
      <c r="P20" s="678" t="str">
        <f t="shared" si="2"/>
        <v>(Baik)</v>
      </c>
      <c r="Q20" s="679"/>
      <c r="R20" s="676">
        <f t="shared" si="3"/>
        <v>120</v>
      </c>
      <c r="S20" s="677"/>
      <c r="T20" s="697"/>
      <c r="U20" s="698"/>
    </row>
    <row r="21" spans="1:21" ht="45" customHeight="1">
      <c r="A21" s="307" t="str">
        <f>IF('RENCANA SKP'!A21="","",'RENCANA SKP'!A21)</f>
        <v/>
      </c>
      <c r="B21" s="659" t="str">
        <f>IF('RENCANA SKP'!B21="","",'RENCANA SKP'!B21)</f>
        <v/>
      </c>
      <c r="C21" s="659"/>
      <c r="D21" s="659"/>
      <c r="E21" s="659" t="str">
        <f>IF('RENCANA SKP'!E21="","",'RENCANA SKP'!E21)</f>
        <v>Jumlah penghargaan bagi guru dan tenaga kependidikan pada madrasah/sekolah keagamaan</v>
      </c>
      <c r="F21" s="659"/>
      <c r="G21" s="659"/>
      <c r="H21" s="116">
        <f>IF('RENCANA SKP'!I21="","",'RENCANA SKP'!I21)</f>
        <v>1</v>
      </c>
      <c r="I21" s="115" t="str">
        <f>IF('RENCANA SKP'!N21="","",'RENCANA SKP'!N21)</f>
        <v>Penghargaan</v>
      </c>
      <c r="J21" s="116">
        <v>1</v>
      </c>
      <c r="K21" s="124" t="str">
        <f t="shared" si="0"/>
        <v>Penghargaan</v>
      </c>
      <c r="L21" s="125" t="s">
        <v>217</v>
      </c>
      <c r="M21" s="125" t="s">
        <v>165</v>
      </c>
      <c r="N21" s="676">
        <f t="shared" si="1"/>
        <v>100</v>
      </c>
      <c r="O21" s="677"/>
      <c r="P21" s="678" t="str">
        <f t="shared" si="2"/>
        <v>(Baik)</v>
      </c>
      <c r="Q21" s="679"/>
      <c r="R21" s="676">
        <f t="shared" si="3"/>
        <v>109</v>
      </c>
      <c r="S21" s="677"/>
      <c r="T21" s="697"/>
      <c r="U21" s="698"/>
    </row>
    <row r="22" spans="1:21" ht="45" customHeight="1">
      <c r="A22" s="307" t="str">
        <f>IF('RENCANA SKP'!A22="","",'RENCANA SKP'!A22)</f>
        <v/>
      </c>
      <c r="B22" s="659" t="str">
        <f>IF('RENCANA SKP'!B22="","",'RENCANA SKP'!B22)</f>
        <v/>
      </c>
      <c r="C22" s="659"/>
      <c r="D22" s="659"/>
      <c r="E22" s="659" t="str">
        <f>IF('RENCANA SKP'!E22="","",'RENCANA SKP'!E22)</f>
        <v>Jumlah penyelenggaraan asesmen kompetensi siswa di madrasah / sekolah keagamaan</v>
      </c>
      <c r="F22" s="659"/>
      <c r="G22" s="659"/>
      <c r="H22" s="116">
        <f>IF('RENCANA SKP'!I22="","",'RENCANA SKP'!I22)</f>
        <v>2</v>
      </c>
      <c r="I22" s="115" t="str">
        <f>IF('RENCANA SKP'!N22="","",'RENCANA SKP'!N22)</f>
        <v>Asesmen</v>
      </c>
      <c r="J22" s="116">
        <v>2</v>
      </c>
      <c r="K22" s="124" t="str">
        <f t="shared" si="0"/>
        <v>Asesmen</v>
      </c>
      <c r="L22" s="125" t="s">
        <v>217</v>
      </c>
      <c r="M22" s="125" t="s">
        <v>165</v>
      </c>
      <c r="N22" s="676">
        <f t="shared" si="1"/>
        <v>100</v>
      </c>
      <c r="O22" s="677"/>
      <c r="P22" s="678" t="str">
        <f t="shared" si="2"/>
        <v>(Baik)</v>
      </c>
      <c r="Q22" s="679"/>
      <c r="R22" s="676">
        <f t="shared" si="3"/>
        <v>109</v>
      </c>
      <c r="S22" s="677"/>
      <c r="T22" s="697"/>
      <c r="U22" s="698"/>
    </row>
    <row r="23" spans="1:21" ht="45" customHeight="1">
      <c r="A23" s="307" t="str">
        <f>IF('RENCANA SKP'!A23="","",'RENCANA SKP'!A23)</f>
        <v/>
      </c>
      <c r="B23" s="659" t="str">
        <f>IF('RENCANA SKP'!B23="","",'RENCANA SKP'!B23)</f>
        <v/>
      </c>
      <c r="C23" s="659"/>
      <c r="D23" s="659"/>
      <c r="E23" s="659" t="str">
        <f>IF('RENCANA SKP'!E23="","",'RENCANA SKP'!E23)</f>
        <v>Persentase siswa madrasah yang mengikuti asesmen kompetensi</v>
      </c>
      <c r="F23" s="659"/>
      <c r="G23" s="659"/>
      <c r="H23" s="116">
        <f>IF('RENCANA SKP'!I23="","",'RENCANA SKP'!I23)</f>
        <v>100</v>
      </c>
      <c r="I23" s="115" t="str">
        <f>IF('RENCANA SKP'!N23="","",'RENCANA SKP'!N23)</f>
        <v>Persen</v>
      </c>
      <c r="J23" s="116">
        <v>100</v>
      </c>
      <c r="K23" s="124" t="str">
        <f t="shared" si="0"/>
        <v>Persen</v>
      </c>
      <c r="L23" s="125" t="s">
        <v>217</v>
      </c>
      <c r="M23" s="125" t="s">
        <v>165</v>
      </c>
      <c r="N23" s="676">
        <f t="shared" si="1"/>
        <v>100</v>
      </c>
      <c r="O23" s="677"/>
      <c r="P23" s="678" t="str">
        <f t="shared" si="2"/>
        <v>(Baik)</v>
      </c>
      <c r="Q23" s="679"/>
      <c r="R23" s="676">
        <f t="shared" si="3"/>
        <v>120</v>
      </c>
      <c r="S23" s="677"/>
      <c r="T23" s="697"/>
      <c r="U23" s="698"/>
    </row>
    <row r="24" spans="1:21" ht="45" customHeight="1">
      <c r="A24" s="307">
        <f>IF('RENCANA SKP'!A24="","",'RENCANA SKP'!A24)</f>
        <v>4</v>
      </c>
      <c r="B24" s="659" t="str">
        <f>IF('RENCANA SKP'!B24="","",'RENCANA SKP'!B24)</f>
        <v xml:space="preserve">Meningkatnya penerapan teknologi informasi dan komunikasi dalam sistem pembelajaran </v>
      </c>
      <c r="C24" s="659"/>
      <c r="D24" s="659"/>
      <c r="E24" s="659" t="str">
        <f>IF('RENCANA SKP'!E24="","",'RENCANA SKP'!E24)</f>
        <v>Persentase madrasah yang menerapkan TIK untuk e-pembelajaran</v>
      </c>
      <c r="F24" s="659"/>
      <c r="G24" s="659"/>
      <c r="H24" s="116">
        <f>IF('RENCANA SKP'!I24="","",'RENCANA SKP'!I24)</f>
        <v>85</v>
      </c>
      <c r="I24" s="115" t="str">
        <f>IF('RENCANA SKP'!N24="","",'RENCANA SKP'!N24)</f>
        <v>Persen</v>
      </c>
      <c r="J24" s="116">
        <v>85</v>
      </c>
      <c r="K24" s="124" t="str">
        <f t="shared" si="0"/>
        <v>Persen</v>
      </c>
      <c r="L24" s="125" t="s">
        <v>217</v>
      </c>
      <c r="M24" s="125" t="s">
        <v>165</v>
      </c>
      <c r="N24" s="676">
        <f t="shared" si="1"/>
        <v>100</v>
      </c>
      <c r="O24" s="677"/>
      <c r="P24" s="678" t="str">
        <f t="shared" si="2"/>
        <v>(Baik)</v>
      </c>
      <c r="Q24" s="679"/>
      <c r="R24" s="676">
        <f t="shared" si="3"/>
        <v>109</v>
      </c>
      <c r="S24" s="677"/>
      <c r="T24" s="697"/>
      <c r="U24" s="698"/>
    </row>
    <row r="25" spans="1:21" ht="45" customHeight="1">
      <c r="A25" s="307" t="str">
        <f>IF('RENCANA SKP'!A25="","",'RENCANA SKP'!A25)</f>
        <v/>
      </c>
      <c r="B25" s="659" t="str">
        <f>IF('RENCANA SKP'!B25="","",'RENCANA SKP'!B25)</f>
        <v/>
      </c>
      <c r="C25" s="659"/>
      <c r="D25" s="659"/>
      <c r="E25" s="659" t="str">
        <f>IF('RENCANA SKP'!E25="","",'RENCANA SKP'!E25)</f>
        <v>Persentase mata pelajaran di madrasah yang menggunakan bahan belajar berbasis TIK untuk e-pembelajaran</v>
      </c>
      <c r="F25" s="659"/>
      <c r="G25" s="659"/>
      <c r="H25" s="116">
        <f>IF('RENCANA SKP'!I25="","",'RENCANA SKP'!I25)</f>
        <v>100</v>
      </c>
      <c r="I25" s="115" t="str">
        <f>IF('RENCANA SKP'!N25="","",'RENCANA SKP'!N25)</f>
        <v>Persen</v>
      </c>
      <c r="J25" s="116">
        <v>100</v>
      </c>
      <c r="K25" s="124" t="str">
        <f t="shared" si="0"/>
        <v>Persen</v>
      </c>
      <c r="L25" s="125" t="s">
        <v>217</v>
      </c>
      <c r="M25" s="125" t="s">
        <v>165</v>
      </c>
      <c r="N25" s="676">
        <f t="shared" si="1"/>
        <v>100</v>
      </c>
      <c r="O25" s="677"/>
      <c r="P25" s="678" t="str">
        <f t="shared" si="2"/>
        <v>(Baik)</v>
      </c>
      <c r="Q25" s="679"/>
      <c r="R25" s="676">
        <f t="shared" si="3"/>
        <v>120</v>
      </c>
      <c r="S25" s="677"/>
      <c r="T25" s="697"/>
      <c r="U25" s="698"/>
    </row>
    <row r="26" spans="1:21" ht="60" customHeight="1">
      <c r="A26" s="307">
        <f>IF('RENCANA SKP'!A26="","",'RENCANA SKP'!A26)</f>
        <v>5</v>
      </c>
      <c r="B26" s="659" t="str">
        <f>IF('RENCANA SKP'!B26="","",'RENCANA SKP'!B26)</f>
        <v>Meningkatnya kualitas sarana dan prasarana pendidikan</v>
      </c>
      <c r="C26" s="659"/>
      <c r="D26" s="659"/>
      <c r="E26" s="659" t="str">
        <f>IF('RENCANA SKP'!E26="","",'RENCANA SKP'!E26)</f>
        <v>Persentase MTs/ Wustha/ SMPTK/ Madyama Widya Pasraman yang memenuhi SPM Sarana Prasarana</v>
      </c>
      <c r="F26" s="659"/>
      <c r="G26" s="659"/>
      <c r="H26" s="116">
        <f>IF('RENCANA SKP'!I26="","",'RENCANA SKP'!I26)</f>
        <v>80</v>
      </c>
      <c r="I26" s="115" t="str">
        <f>IF('RENCANA SKP'!N26="","",'RENCANA SKP'!N26)</f>
        <v xml:space="preserve">Persen </v>
      </c>
      <c r="J26" s="116">
        <v>80</v>
      </c>
      <c r="K26" s="124" t="str">
        <f t="shared" si="0"/>
        <v xml:space="preserve">Persen </v>
      </c>
      <c r="L26" s="125" t="s">
        <v>217</v>
      </c>
      <c r="M26" s="125" t="s">
        <v>165</v>
      </c>
      <c r="N26" s="676">
        <f t="shared" si="1"/>
        <v>100</v>
      </c>
      <c r="O26" s="677"/>
      <c r="P26" s="678" t="str">
        <f t="shared" si="2"/>
        <v>(Baik)</v>
      </c>
      <c r="Q26" s="679"/>
      <c r="R26" s="676">
        <f t="shared" si="3"/>
        <v>109</v>
      </c>
      <c r="S26" s="677"/>
      <c r="T26" s="697"/>
      <c r="U26" s="698"/>
    </row>
    <row r="27" spans="1:21" ht="30" customHeight="1">
      <c r="A27" s="307">
        <f>IF('RENCANA SKP'!A27="","",'RENCANA SKP'!A27)</f>
        <v>6</v>
      </c>
      <c r="B27" s="659" t="str">
        <f>IF('RENCANA SKP'!B27="","",'RENCANA SKP'!B27)</f>
        <v>Meningkatnya pemberian bantuan pendidikan bagi anak kurang mampu, daerah afirmasi dan berbakat</v>
      </c>
      <c r="C27" s="659"/>
      <c r="D27" s="659"/>
      <c r="E27" s="659" t="str">
        <f>IF('RENCANA SKP'!E27="","",'RENCANA SKP'!E27)</f>
        <v>Jumlah siswa penerima BOS pada Madrasah</v>
      </c>
      <c r="F27" s="659"/>
      <c r="G27" s="659"/>
      <c r="H27" s="116">
        <f>IF('RENCANA SKP'!I27="","",'RENCANA SKP'!I27)</f>
        <v>620</v>
      </c>
      <c r="I27" s="115" t="str">
        <f>IF('RENCANA SKP'!N27="","",'RENCANA SKP'!N27)</f>
        <v>siswa</v>
      </c>
      <c r="J27" s="116">
        <v>620</v>
      </c>
      <c r="K27" s="124" t="str">
        <f t="shared" si="0"/>
        <v>siswa</v>
      </c>
      <c r="L27" s="125" t="s">
        <v>217</v>
      </c>
      <c r="M27" s="125" t="s">
        <v>165</v>
      </c>
      <c r="N27" s="676">
        <f t="shared" si="1"/>
        <v>100</v>
      </c>
      <c r="O27" s="677"/>
      <c r="P27" s="678" t="str">
        <f t="shared" si="2"/>
        <v>(Baik)</v>
      </c>
      <c r="Q27" s="679"/>
      <c r="R27" s="676">
        <f t="shared" si="3"/>
        <v>109</v>
      </c>
      <c r="S27" s="677"/>
      <c r="T27" s="697"/>
      <c r="U27" s="698"/>
    </row>
    <row r="28" spans="1:21" ht="30" customHeight="1">
      <c r="A28" s="307" t="str">
        <f>IF('RENCANA SKP'!A28="","",'RENCANA SKP'!A28)</f>
        <v/>
      </c>
      <c r="B28" s="659" t="str">
        <f>IF('RENCANA SKP'!B28="","",'RENCANA SKP'!B28)</f>
        <v/>
      </c>
      <c r="C28" s="659"/>
      <c r="D28" s="659"/>
      <c r="E28" s="659" t="str">
        <f>IF('RENCANA SKP'!E28="","",'RENCANA SKP'!E28)</f>
        <v xml:space="preserve">Persentase siswa madrasah penerima PIP </v>
      </c>
      <c r="F28" s="659"/>
      <c r="G28" s="659"/>
      <c r="H28" s="116">
        <f>IF('RENCANA SKP'!I28="","",'RENCANA SKP'!I28)</f>
        <v>15</v>
      </c>
      <c r="I28" s="115" t="str">
        <f>IF('RENCANA SKP'!N28="","",'RENCANA SKP'!N28)</f>
        <v>Persen</v>
      </c>
      <c r="J28" s="116">
        <v>15</v>
      </c>
      <c r="K28" s="124" t="str">
        <f t="shared" si="0"/>
        <v>Persen</v>
      </c>
      <c r="L28" s="125" t="s">
        <v>217</v>
      </c>
      <c r="M28" s="125" t="s">
        <v>165</v>
      </c>
      <c r="N28" s="676">
        <f t="shared" si="1"/>
        <v>100</v>
      </c>
      <c r="O28" s="677"/>
      <c r="P28" s="678" t="str">
        <f t="shared" si="2"/>
        <v>(Baik)</v>
      </c>
      <c r="Q28" s="679"/>
      <c r="R28" s="676">
        <f t="shared" si="3"/>
        <v>109</v>
      </c>
      <c r="S28" s="677"/>
      <c r="T28" s="697"/>
      <c r="U28" s="698"/>
    </row>
    <row r="29" spans="1:21" ht="45" customHeight="1">
      <c r="A29" s="307">
        <f>IF('RENCANA SKP'!A29="","",'RENCANA SKP'!A29)</f>
        <v>7</v>
      </c>
      <c r="B29" s="659" t="str">
        <f>IF('RENCANA SKP'!B29="","",'RENCANA SKP'!B29)</f>
        <v>Meningkatnya kualitas pendidik dan tenaga kependidikan</v>
      </c>
      <c r="C29" s="659"/>
      <c r="D29" s="659"/>
      <c r="E29" s="659" t="str">
        <f>IF('RENCANA SKP'!E29="","",'RENCANA SKP'!E29)</f>
        <v>Persentase guru madrasah dan ustadz pendidikan diniyah/ muadalah yang lulus sertifikasi</v>
      </c>
      <c r="F29" s="659"/>
      <c r="G29" s="659"/>
      <c r="H29" s="116">
        <f>IF('RENCANA SKP'!I29="","",'RENCANA SKP'!I29)</f>
        <v>82</v>
      </c>
      <c r="I29" s="115" t="str">
        <f>IF('RENCANA SKP'!N29="","",'RENCANA SKP'!N29)</f>
        <v>Persen</v>
      </c>
      <c r="J29" s="116">
        <v>82</v>
      </c>
      <c r="K29" s="124" t="str">
        <f t="shared" si="0"/>
        <v>Persen</v>
      </c>
      <c r="L29" s="125" t="s">
        <v>217</v>
      </c>
      <c r="M29" s="125" t="s">
        <v>165</v>
      </c>
      <c r="N29" s="676">
        <f t="shared" si="1"/>
        <v>100</v>
      </c>
      <c r="O29" s="677"/>
      <c r="P29" s="678" t="str">
        <f t="shared" si="2"/>
        <v>(Baik)</v>
      </c>
      <c r="Q29" s="679"/>
      <c r="R29" s="676">
        <f t="shared" si="3"/>
        <v>109</v>
      </c>
      <c r="S29" s="677"/>
      <c r="T29" s="697"/>
      <c r="U29" s="698"/>
    </row>
    <row r="30" spans="1:21" ht="75" customHeight="1">
      <c r="A30" s="307" t="str">
        <f>IF('RENCANA SKP'!A30="","",'RENCANA SKP'!A30)</f>
        <v/>
      </c>
      <c r="B30" s="659" t="str">
        <f>IF('RENCANA SKP'!B30="","",'RENCANA SKP'!B30)</f>
        <v/>
      </c>
      <c r="C30" s="659"/>
      <c r="D30" s="659"/>
      <c r="E30" s="659" t="str">
        <f>IF('RENCANA SKP'!E30="","",'RENCANA SKP'!E30)</f>
        <v>Persentase tenaga kependidikan madrasah dan pendidikan diniyah/ muadalah yang memperoleh peningkatan kompetensi</v>
      </c>
      <c r="F30" s="659"/>
      <c r="G30" s="659"/>
      <c r="H30" s="116">
        <f>IF('RENCANA SKP'!I30="","",'RENCANA SKP'!I30)</f>
        <v>80</v>
      </c>
      <c r="I30" s="115" t="str">
        <f>IF('RENCANA SKP'!N30="","",'RENCANA SKP'!N30)</f>
        <v>Persen</v>
      </c>
      <c r="J30" s="116">
        <v>80</v>
      </c>
      <c r="K30" s="124" t="str">
        <f t="shared" si="0"/>
        <v>Persen</v>
      </c>
      <c r="L30" s="125" t="s">
        <v>217</v>
      </c>
      <c r="M30" s="125" t="s">
        <v>165</v>
      </c>
      <c r="N30" s="676">
        <f t="shared" si="1"/>
        <v>100</v>
      </c>
      <c r="O30" s="677"/>
      <c r="P30" s="678" t="str">
        <f t="shared" si="2"/>
        <v>(Baik)</v>
      </c>
      <c r="Q30" s="679"/>
      <c r="R30" s="676">
        <f t="shared" si="3"/>
        <v>109</v>
      </c>
      <c r="S30" s="677"/>
      <c r="T30" s="697"/>
      <c r="U30" s="698"/>
    </row>
    <row r="31" spans="1:21" ht="60" customHeight="1">
      <c r="A31" s="307" t="str">
        <f>IF('RENCANA SKP'!A31="","",'RENCANA SKP'!A31)</f>
        <v/>
      </c>
      <c r="B31" s="659" t="str">
        <f>IF('RENCANA SKP'!B31="","",'RENCANA SKP'!B31)</f>
        <v/>
      </c>
      <c r="C31" s="659"/>
      <c r="D31" s="659"/>
      <c r="E31" s="659" t="str">
        <f>IF('RENCANA SKP'!E31="","",'RENCANA SKP'!E31)</f>
        <v>Persentase kepala madrasah dan pendidikan diniyah/ muadalah yang memperoleh peningkatan kompetensi</v>
      </c>
      <c r="F31" s="659"/>
      <c r="G31" s="659"/>
      <c r="H31" s="116">
        <f>IF('RENCANA SKP'!I31="","",'RENCANA SKP'!I31)</f>
        <v>100</v>
      </c>
      <c r="I31" s="115" t="str">
        <f>IF('RENCANA SKP'!N31="","",'RENCANA SKP'!N31)</f>
        <v>Persen</v>
      </c>
      <c r="J31" s="116">
        <v>100</v>
      </c>
      <c r="K31" s="124" t="str">
        <f t="shared" si="0"/>
        <v>Persen</v>
      </c>
      <c r="L31" s="125" t="s">
        <v>217</v>
      </c>
      <c r="M31" s="125" t="s">
        <v>165</v>
      </c>
      <c r="N31" s="676">
        <f t="shared" si="1"/>
        <v>100</v>
      </c>
      <c r="O31" s="677"/>
      <c r="P31" s="678" t="str">
        <f t="shared" si="2"/>
        <v>(Baik)</v>
      </c>
      <c r="Q31" s="679"/>
      <c r="R31" s="676">
        <f t="shared" si="3"/>
        <v>120</v>
      </c>
      <c r="S31" s="677"/>
      <c r="T31" s="697"/>
      <c r="U31" s="698"/>
    </row>
    <row r="32" spans="1:21" ht="45" customHeight="1">
      <c r="A32" s="307">
        <f>IF('RENCANA SKP'!A32="","",'RENCANA SKP'!A32)</f>
        <v>8</v>
      </c>
      <c r="B32" s="659" t="str">
        <f>IF('RENCANA SKP'!B32="","",'RENCANA SKP'!B32)</f>
        <v>Meningkatnya kualitas pendidikan profesi guru melalui peningkatan kualifikasi pendidik</v>
      </c>
      <c r="C32" s="659"/>
      <c r="D32" s="659"/>
      <c r="E32" s="659" t="str">
        <f>IF('RENCANA SKP'!E32="","",'RENCANA SKP'!E32)</f>
        <v>Persentase guru madrasah yang mengikuti PPG</v>
      </c>
      <c r="F32" s="659"/>
      <c r="G32" s="659"/>
      <c r="H32" s="116">
        <f>IF('RENCANA SKP'!I32="","",'RENCANA SKP'!I32)</f>
        <v>88</v>
      </c>
      <c r="I32" s="115" t="str">
        <f>IF('RENCANA SKP'!N32="","",'RENCANA SKP'!N32)</f>
        <v>Persen</v>
      </c>
      <c r="J32" s="116">
        <v>88</v>
      </c>
      <c r="K32" s="124" t="str">
        <f t="shared" si="0"/>
        <v>Persen</v>
      </c>
      <c r="L32" s="125" t="s">
        <v>217</v>
      </c>
      <c r="M32" s="125" t="s">
        <v>165</v>
      </c>
      <c r="N32" s="676">
        <f t="shared" si="1"/>
        <v>100</v>
      </c>
      <c r="O32" s="677"/>
      <c r="P32" s="678" t="str">
        <f t="shared" si="2"/>
        <v>(Baik)</v>
      </c>
      <c r="Q32" s="679"/>
      <c r="R32" s="676">
        <f t="shared" si="3"/>
        <v>109</v>
      </c>
      <c r="S32" s="677"/>
      <c r="T32" s="697"/>
      <c r="U32" s="698"/>
    </row>
    <row r="33" spans="1:21" ht="45" customHeight="1">
      <c r="A33" s="307">
        <f>IF('RENCANA SKP'!A33="","",'RENCANA SKP'!A33)</f>
        <v>9</v>
      </c>
      <c r="B33" s="659" t="str">
        <f>IF('RENCANA SKP'!B33="","",'RENCANA SKP'!B33)</f>
        <v>Meningkatnya budaya mutu pendidikan</v>
      </c>
      <c r="C33" s="659"/>
      <c r="D33" s="659"/>
      <c r="E33" s="659" t="str">
        <f>IF('RENCANA SKP'!E33="","",'RENCANA SKP'!E33)</f>
        <v>Persentase madrasah yang menerapkan budaya mutu</v>
      </c>
      <c r="F33" s="659"/>
      <c r="G33" s="659"/>
      <c r="H33" s="116">
        <f>IF('RENCANA SKP'!I33="","",'RENCANA SKP'!I33)</f>
        <v>100</v>
      </c>
      <c r="I33" s="115" t="str">
        <f>IF('RENCANA SKP'!N33="","",'RENCANA SKP'!N33)</f>
        <v>Persen</v>
      </c>
      <c r="J33" s="116">
        <v>100</v>
      </c>
      <c r="K33" s="124" t="str">
        <f t="shared" si="0"/>
        <v>Persen</v>
      </c>
      <c r="L33" s="125" t="s">
        <v>217</v>
      </c>
      <c r="M33" s="125" t="s">
        <v>165</v>
      </c>
      <c r="N33" s="676">
        <f t="shared" si="1"/>
        <v>100</v>
      </c>
      <c r="O33" s="677"/>
      <c r="P33" s="678" t="str">
        <f t="shared" si="2"/>
        <v>(Baik)</v>
      </c>
      <c r="Q33" s="679"/>
      <c r="R33" s="676">
        <f t="shared" si="3"/>
        <v>120</v>
      </c>
      <c r="S33" s="677"/>
      <c r="T33" s="697"/>
      <c r="U33" s="698"/>
    </row>
    <row r="34" spans="1:21" ht="45" customHeight="1">
      <c r="A34" s="307" t="str">
        <f>IF('RENCANA SKP'!A34="","",'RENCANA SKP'!A34)</f>
        <v/>
      </c>
      <c r="B34" s="659" t="str">
        <f>IF('RENCANA SKP'!B34="","",'RENCANA SKP'!B34)</f>
        <v/>
      </c>
      <c r="C34" s="659"/>
      <c r="D34" s="659"/>
      <c r="E34" s="659" t="str">
        <f>IF('RENCANA SKP'!E34="","",'RENCANA SKP'!E34)</f>
        <v>Persentase siswa madrasah yang mengikuti kompetisi nasional maupun internasional</v>
      </c>
      <c r="F34" s="659"/>
      <c r="G34" s="659"/>
      <c r="H34" s="116">
        <f>IF('RENCANA SKP'!I34="","",'RENCANA SKP'!I34)</f>
        <v>2</v>
      </c>
      <c r="I34" s="115" t="str">
        <f>IF('RENCANA SKP'!N34="","",'RENCANA SKP'!N34)</f>
        <v>Persen</v>
      </c>
      <c r="J34" s="116">
        <v>2</v>
      </c>
      <c r="K34" s="124" t="str">
        <f t="shared" si="0"/>
        <v>Persen</v>
      </c>
      <c r="L34" s="125" t="s">
        <v>217</v>
      </c>
      <c r="M34" s="125" t="s">
        <v>165</v>
      </c>
      <c r="N34" s="676">
        <f t="shared" si="1"/>
        <v>100</v>
      </c>
      <c r="O34" s="677"/>
      <c r="P34" s="678" t="str">
        <f t="shared" si="2"/>
        <v>(Baik)</v>
      </c>
      <c r="Q34" s="679"/>
      <c r="R34" s="676">
        <f t="shared" si="3"/>
        <v>109</v>
      </c>
      <c r="S34" s="677"/>
      <c r="T34" s="697"/>
      <c r="U34" s="698"/>
    </row>
    <row r="35" spans="1:21" ht="45" customHeight="1">
      <c r="A35" s="307">
        <f>IF('RENCANA SKP'!A35="","",'RENCANA SKP'!A35)</f>
        <v>10</v>
      </c>
      <c r="B35" s="659" t="str">
        <f>IF('RENCANA SKP'!B35="","",'RENCANA SKP'!B35)</f>
        <v>Meningkatnya budaya belajar dan lingkungan madrasah/sekolah yang menyenangkan dan bebas dari kekerasan</v>
      </c>
      <c r="C35" s="659"/>
      <c r="D35" s="659"/>
      <c r="E35" s="659" t="str">
        <f>IF('RENCANA SKP'!E35="","",'RENCANA SKP'!E35)</f>
        <v>Persentase madrasah yang mengintegrasikan pendidikan karakter dalam pembelajaran</v>
      </c>
      <c r="F35" s="659"/>
      <c r="G35" s="659"/>
      <c r="H35" s="116">
        <f>IF('RENCANA SKP'!I35="","",'RENCANA SKP'!I35)</f>
        <v>100</v>
      </c>
      <c r="I35" s="115" t="str">
        <f>IF('RENCANA SKP'!N35="","",'RENCANA SKP'!N35)</f>
        <v>Persen</v>
      </c>
      <c r="J35" s="116">
        <v>100</v>
      </c>
      <c r="K35" s="124" t="str">
        <f t="shared" si="0"/>
        <v>Persen</v>
      </c>
      <c r="L35" s="125" t="s">
        <v>217</v>
      </c>
      <c r="M35" s="125" t="s">
        <v>165</v>
      </c>
      <c r="N35" s="676">
        <f t="shared" si="1"/>
        <v>100</v>
      </c>
      <c r="O35" s="677"/>
      <c r="P35" s="678" t="str">
        <f t="shared" si="2"/>
        <v>(Baik)</v>
      </c>
      <c r="Q35" s="679"/>
      <c r="R35" s="676">
        <f t="shared" si="3"/>
        <v>120</v>
      </c>
      <c r="S35" s="677"/>
      <c r="T35" s="697"/>
      <c r="U35" s="698"/>
    </row>
    <row r="36" spans="1:21" ht="30" customHeight="1">
      <c r="A36" s="307" t="str">
        <f>IF('RENCANA SKP'!A36="","",'RENCANA SKP'!A36)</f>
        <v/>
      </c>
      <c r="B36" s="659" t="str">
        <f>IF('RENCANA SKP'!B36="","",'RENCANA SKP'!B36)</f>
        <v/>
      </c>
      <c r="C36" s="659"/>
      <c r="D36" s="659"/>
      <c r="E36" s="659" t="str">
        <f>IF('RENCANA SKP'!E36="","",'RENCANA SKP'!E36)</f>
        <v>Presentase madrasah yang ramah anak</v>
      </c>
      <c r="F36" s="659"/>
      <c r="G36" s="659"/>
      <c r="H36" s="116">
        <f>IF('RENCANA SKP'!I36="","",'RENCANA SKP'!I36)</f>
        <v>100</v>
      </c>
      <c r="I36" s="115" t="str">
        <f>IF('RENCANA SKP'!N36="","",'RENCANA SKP'!N36)</f>
        <v>Persen</v>
      </c>
      <c r="J36" s="116">
        <v>100</v>
      </c>
      <c r="K36" s="124" t="str">
        <f t="shared" si="0"/>
        <v>Persen</v>
      </c>
      <c r="L36" s="125" t="s">
        <v>217</v>
      </c>
      <c r="M36" s="125" t="s">
        <v>165</v>
      </c>
      <c r="N36" s="676">
        <f t="shared" si="1"/>
        <v>100</v>
      </c>
      <c r="O36" s="677"/>
      <c r="P36" s="678" t="str">
        <f t="shared" si="2"/>
        <v>(Baik)</v>
      </c>
      <c r="Q36" s="679"/>
      <c r="R36" s="676">
        <f t="shared" si="3"/>
        <v>120</v>
      </c>
      <c r="S36" s="677"/>
      <c r="T36" s="697"/>
      <c r="U36" s="698"/>
    </row>
    <row r="37" spans="1:21" ht="60" customHeight="1">
      <c r="A37" s="307">
        <f>IF('RENCANA SKP'!A37="","",'RENCANA SKP'!A37)</f>
        <v>11</v>
      </c>
      <c r="B37" s="659" t="str">
        <f>IF('RENCANA SKP'!B37="","",'RENCANA SKP'!B37)</f>
        <v>Meningkatnya kepeloporan dan kesukarelawanan pemuda dan pengembangan pendidikan kepramukaan</v>
      </c>
      <c r="C37" s="659"/>
      <c r="D37" s="659"/>
      <c r="E37" s="659" t="str">
        <f>IF('RENCANA SKP'!E37="","",'RENCANA SKP'!E37)</f>
        <v>Jumlah organisasi siswa ekstrakurikuler pada madrasah yang dibina kepeloporan dan kesukarelawanan</v>
      </c>
      <c r="F37" s="659"/>
      <c r="G37" s="659"/>
      <c r="H37" s="116">
        <f>IF('RENCANA SKP'!I37="","",'RENCANA SKP'!I37)</f>
        <v>4</v>
      </c>
      <c r="I37" s="115" t="str">
        <f>IF('RENCANA SKP'!N37="","",'RENCANA SKP'!N37)</f>
        <v>Organisasi</v>
      </c>
      <c r="J37" s="116">
        <v>4</v>
      </c>
      <c r="K37" s="124" t="str">
        <f t="shared" si="0"/>
        <v>Organisasi</v>
      </c>
      <c r="L37" s="125" t="s">
        <v>217</v>
      </c>
      <c r="M37" s="125" t="s">
        <v>165</v>
      </c>
      <c r="N37" s="676">
        <f t="shared" si="1"/>
        <v>100</v>
      </c>
      <c r="O37" s="677"/>
      <c r="P37" s="678" t="str">
        <f t="shared" si="2"/>
        <v>(Baik)</v>
      </c>
      <c r="Q37" s="679"/>
      <c r="R37" s="676">
        <f t="shared" si="3"/>
        <v>109</v>
      </c>
      <c r="S37" s="677"/>
      <c r="T37" s="697"/>
      <c r="U37" s="698"/>
    </row>
    <row r="38" spans="1:21" ht="45" customHeight="1">
      <c r="A38" s="307" t="str">
        <f>IF('RENCANA SKP'!A38="","",'RENCANA SKP'!A38)</f>
        <v/>
      </c>
      <c r="B38" s="659" t="str">
        <f>IF('RENCANA SKP'!B38="","",'RENCANA SKP'!B38)</f>
        <v/>
      </c>
      <c r="C38" s="659"/>
      <c r="D38" s="659"/>
      <c r="E38" s="659" t="str">
        <f>IF('RENCANA SKP'!E38="","",'RENCANA SKP'!E38)</f>
        <v>Jumlah gugus pramuka pada madrasah yang dibina</v>
      </c>
      <c r="F38" s="659"/>
      <c r="G38" s="659"/>
      <c r="H38" s="116">
        <f>IF('RENCANA SKP'!I38="","",'RENCANA SKP'!I38)</f>
        <v>1</v>
      </c>
      <c r="I38" s="115" t="str">
        <f>IF('RENCANA SKP'!N38="","",'RENCANA SKP'!N38)</f>
        <v>Madrasah</v>
      </c>
      <c r="J38" s="116">
        <v>1</v>
      </c>
      <c r="K38" s="124" t="str">
        <f t="shared" si="0"/>
        <v>Madrasah</v>
      </c>
      <c r="L38" s="125" t="s">
        <v>217</v>
      </c>
      <c r="M38" s="125" t="s">
        <v>165</v>
      </c>
      <c r="N38" s="676">
        <f t="shared" si="1"/>
        <v>100</v>
      </c>
      <c r="O38" s="677"/>
      <c r="P38" s="678" t="str">
        <f t="shared" si="2"/>
        <v>(Baik)</v>
      </c>
      <c r="Q38" s="679"/>
      <c r="R38" s="676">
        <f t="shared" si="3"/>
        <v>109</v>
      </c>
      <c r="S38" s="677"/>
      <c r="T38" s="697"/>
      <c r="U38" s="698"/>
    </row>
    <row r="39" spans="1:21" ht="45" customHeight="1">
      <c r="A39" s="307">
        <f>IF('RENCANA SKP'!A39="","",'RENCANA SKP'!A39)</f>
        <v>12</v>
      </c>
      <c r="B39" s="659" t="str">
        <f>IF('RENCANA SKP'!B39="","",'RENCANA SKP'!B39)</f>
        <v>Meningkatnya kualitas pengelolaan ASN (pengadaan, penempatan, pembinaan dan pengembangan pegawai)</v>
      </c>
      <c r="C39" s="659"/>
      <c r="D39" s="659"/>
      <c r="E39" s="659" t="str">
        <f>IF('RENCANA SKP'!E39="","",'RENCANA SKP'!E39)</f>
        <v>Persentase dokumen perencanaan ASN yang sesuai kebutuhan satuan kerja</v>
      </c>
      <c r="F39" s="659"/>
      <c r="G39" s="659"/>
      <c r="H39" s="116">
        <f>IF('RENCANA SKP'!I39="","",'RENCANA SKP'!I39)</f>
        <v>100</v>
      </c>
      <c r="I39" s="115" t="str">
        <f>IF('RENCANA SKP'!N39="","",'RENCANA SKP'!N39)</f>
        <v>Persen</v>
      </c>
      <c r="J39" s="116">
        <v>100</v>
      </c>
      <c r="K39" s="124" t="str">
        <f t="shared" si="0"/>
        <v>Persen</v>
      </c>
      <c r="L39" s="125" t="s">
        <v>217</v>
      </c>
      <c r="M39" s="125" t="s">
        <v>165</v>
      </c>
      <c r="N39" s="676">
        <f t="shared" si="1"/>
        <v>100</v>
      </c>
      <c r="O39" s="677"/>
      <c r="P39" s="678" t="str">
        <f t="shared" si="2"/>
        <v>(Baik)</v>
      </c>
      <c r="Q39" s="679"/>
      <c r="R39" s="676">
        <f t="shared" si="3"/>
        <v>120</v>
      </c>
      <c r="S39" s="677"/>
      <c r="T39" s="697"/>
      <c r="U39" s="698"/>
    </row>
    <row r="40" spans="1:21" ht="60" customHeight="1">
      <c r="A40" s="307" t="str">
        <f>IF('RENCANA SKP'!A40="","",'RENCANA SKP'!A40)</f>
        <v/>
      </c>
      <c r="B40" s="659" t="str">
        <f>IF('RENCANA SKP'!B40="","",'RENCANA SKP'!B40)</f>
        <v/>
      </c>
      <c r="C40" s="659"/>
      <c r="D40" s="659"/>
      <c r="E40" s="659" t="str">
        <f>IF('RENCANA SKP'!E40="","",'RENCANA SKP'!E40)</f>
        <v>Persentase laporan permasalahan kepegawaian di bidang kode etik, disiplin, pemberhentian dan pensiun yang ditindaklanjuti</v>
      </c>
      <c r="F40" s="659"/>
      <c r="G40" s="659"/>
      <c r="H40" s="116">
        <f>IF('RENCANA SKP'!I40="","",'RENCANA SKP'!I40)</f>
        <v>100</v>
      </c>
      <c r="I40" s="115" t="str">
        <f>IF('RENCANA SKP'!N40="","",'RENCANA SKP'!N40)</f>
        <v>Persen</v>
      </c>
      <c r="J40" s="116">
        <v>100</v>
      </c>
      <c r="K40" s="124" t="str">
        <f t="shared" si="0"/>
        <v>Persen</v>
      </c>
      <c r="L40" s="125" t="s">
        <v>217</v>
      </c>
      <c r="M40" s="125" t="s">
        <v>165</v>
      </c>
      <c r="N40" s="676">
        <f t="shared" si="1"/>
        <v>100</v>
      </c>
      <c r="O40" s="677"/>
      <c r="P40" s="678" t="str">
        <f t="shared" si="2"/>
        <v>(Baik)</v>
      </c>
      <c r="Q40" s="679"/>
      <c r="R40" s="676">
        <f t="shared" si="3"/>
        <v>120</v>
      </c>
      <c r="S40" s="677"/>
      <c r="T40" s="697"/>
      <c r="U40" s="698"/>
    </row>
    <row r="41" spans="1:21" ht="60" customHeight="1">
      <c r="A41" s="307" t="str">
        <f>IF('RENCANA SKP'!A41="","",'RENCANA SKP'!A41)</f>
        <v/>
      </c>
      <c r="B41" s="659" t="str">
        <f>IF('RENCANA SKP'!B41="","",'RENCANA SKP'!B41)</f>
        <v/>
      </c>
      <c r="C41" s="659"/>
      <c r="D41" s="659"/>
      <c r="E41" s="659" t="str">
        <f>IF('RENCANA SKP'!E41="","",'RENCANA SKP'!E41)</f>
        <v>Persentase ASN yang memiliki nilai indeks profesional berkategori sedang (minimum 71)</v>
      </c>
      <c r="F41" s="659"/>
      <c r="G41" s="659"/>
      <c r="H41" s="116">
        <f>IF('RENCANA SKP'!I41="","",'RENCANA SKP'!I41)</f>
        <v>80</v>
      </c>
      <c r="I41" s="115" t="str">
        <f>IF('RENCANA SKP'!N41="","",'RENCANA SKP'!N41)</f>
        <v>Persen</v>
      </c>
      <c r="J41" s="116">
        <v>80</v>
      </c>
      <c r="K41" s="124" t="str">
        <f t="shared" si="0"/>
        <v>Persen</v>
      </c>
      <c r="L41" s="125" t="s">
        <v>217</v>
      </c>
      <c r="M41" s="125" t="s">
        <v>165</v>
      </c>
      <c r="N41" s="676">
        <f t="shared" si="1"/>
        <v>100</v>
      </c>
      <c r="O41" s="677"/>
      <c r="P41" s="678" t="str">
        <f t="shared" si="2"/>
        <v>(Baik)</v>
      </c>
      <c r="Q41" s="679"/>
      <c r="R41" s="676">
        <f t="shared" si="3"/>
        <v>109</v>
      </c>
      <c r="S41" s="677"/>
      <c r="T41" s="697"/>
      <c r="U41" s="698"/>
    </row>
    <row r="42" spans="1:21" ht="45" customHeight="1">
      <c r="A42" s="307" t="str">
        <f>IF('RENCANA SKP'!A42="","",'RENCANA SKP'!A42)</f>
        <v/>
      </c>
      <c r="B42" s="659" t="str">
        <f>IF('RENCANA SKP'!B42="","",'RENCANA SKP'!B42)</f>
        <v/>
      </c>
      <c r="C42" s="659"/>
      <c r="D42" s="659"/>
      <c r="E42" s="659" t="str">
        <f>IF('RENCANA SKP'!E42="","",'RENCANA SKP'!E42)</f>
        <v>Persentase data ASN yang diupdate</v>
      </c>
      <c r="F42" s="659"/>
      <c r="G42" s="659"/>
      <c r="H42" s="116">
        <f>IF('RENCANA SKP'!I42="","",'RENCANA SKP'!I42)</f>
        <v>100</v>
      </c>
      <c r="I42" s="115" t="str">
        <f>IF('RENCANA SKP'!N42="","",'RENCANA SKP'!N42)</f>
        <v>Persen</v>
      </c>
      <c r="J42" s="116">
        <v>100</v>
      </c>
      <c r="K42" s="124" t="str">
        <f t="shared" si="0"/>
        <v>Persen</v>
      </c>
      <c r="L42" s="125" t="s">
        <v>217</v>
      </c>
      <c r="M42" s="125" t="s">
        <v>165</v>
      </c>
      <c r="N42" s="676">
        <f t="shared" si="1"/>
        <v>100</v>
      </c>
      <c r="O42" s="677"/>
      <c r="P42" s="678" t="str">
        <f t="shared" si="2"/>
        <v>(Baik)</v>
      </c>
      <c r="Q42" s="679"/>
      <c r="R42" s="676">
        <f t="shared" si="3"/>
        <v>120</v>
      </c>
      <c r="S42" s="677"/>
      <c r="T42" s="697"/>
      <c r="U42" s="698"/>
    </row>
    <row r="43" spans="1:21" ht="45" customHeight="1">
      <c r="A43" s="307">
        <f>IF('RENCANA SKP'!A43="","",'RENCANA SKP'!A43)</f>
        <v>13</v>
      </c>
      <c r="B43" s="659" t="str">
        <f>IF('RENCANA SKP'!B43="","",'RENCANA SKP'!B43)</f>
        <v>Meningkatnya pengelolaan manajemen keuangan yang tertib sesuai dengan ketentuan</v>
      </c>
      <c r="C43" s="659"/>
      <c r="D43" s="659"/>
      <c r="E43" s="659" t="str">
        <f>IF('RENCANA SKP'!E43="","",'RENCANA SKP'!E43)</f>
        <v>Jumlah laporan keuangan semester I dan semester II yang sesuai standar dan tepat waktu</v>
      </c>
      <c r="F43" s="659"/>
      <c r="G43" s="659"/>
      <c r="H43" s="116">
        <f>IF('RENCANA SKP'!I43="","",'RENCANA SKP'!I43)</f>
        <v>100</v>
      </c>
      <c r="I43" s="115" t="str">
        <f>IF('RENCANA SKP'!N43="","",'RENCANA SKP'!N43)</f>
        <v>Persen</v>
      </c>
      <c r="J43" s="116">
        <v>100</v>
      </c>
      <c r="K43" s="124" t="str">
        <f t="shared" si="0"/>
        <v>Persen</v>
      </c>
      <c r="L43" s="125" t="s">
        <v>217</v>
      </c>
      <c r="M43" s="125" t="s">
        <v>165</v>
      </c>
      <c r="N43" s="676">
        <f t="shared" si="1"/>
        <v>100</v>
      </c>
      <c r="O43" s="677"/>
      <c r="P43" s="678" t="str">
        <f t="shared" si="2"/>
        <v>(Baik)</v>
      </c>
      <c r="Q43" s="679"/>
      <c r="R43" s="676">
        <f t="shared" si="3"/>
        <v>120</v>
      </c>
      <c r="S43" s="677"/>
      <c r="T43" s="697"/>
      <c r="U43" s="698"/>
    </row>
    <row r="44" spans="1:21" ht="45" customHeight="1">
      <c r="A44" s="307" t="str">
        <f>IF('RENCANA SKP'!A44="","",'RENCANA SKP'!A44)</f>
        <v/>
      </c>
      <c r="B44" s="659" t="str">
        <f>IF('RENCANA SKP'!B44="","",'RENCANA SKP'!B44)</f>
        <v/>
      </c>
      <c r="C44" s="659"/>
      <c r="D44" s="659"/>
      <c r="E44" s="659" t="str">
        <f>IF('RENCANA SKP'!E44="","",'RENCANA SKP'!E44)</f>
        <v>Persentase realisasi pelaksanaan anggaran yang optimal</v>
      </c>
      <c r="F44" s="659"/>
      <c r="G44" s="659"/>
      <c r="H44" s="116">
        <f>IF('RENCANA SKP'!I44="","",'RENCANA SKP'!I44)</f>
        <v>100</v>
      </c>
      <c r="I44" s="115" t="str">
        <f>IF('RENCANA SKP'!N44="","",'RENCANA SKP'!N44)</f>
        <v>Persen</v>
      </c>
      <c r="J44" s="116">
        <v>100</v>
      </c>
      <c r="K44" s="124" t="str">
        <f t="shared" si="0"/>
        <v>Persen</v>
      </c>
      <c r="L44" s="125" t="s">
        <v>217</v>
      </c>
      <c r="M44" s="125" t="s">
        <v>165</v>
      </c>
      <c r="N44" s="676">
        <f t="shared" si="1"/>
        <v>100</v>
      </c>
      <c r="O44" s="677"/>
      <c r="P44" s="678" t="str">
        <f t="shared" si="2"/>
        <v>(Baik)</v>
      </c>
      <c r="Q44" s="679"/>
      <c r="R44" s="676">
        <f t="shared" si="3"/>
        <v>120</v>
      </c>
      <c r="S44" s="677"/>
      <c r="T44" s="697"/>
      <c r="U44" s="698"/>
    </row>
    <row r="45" spans="1:21" ht="45" customHeight="1">
      <c r="A45" s="307" t="str">
        <f>IF('RENCANA SKP'!A45="","",'RENCANA SKP'!A45)</f>
        <v/>
      </c>
      <c r="B45" s="659" t="str">
        <f>IF('RENCANA SKP'!B45="","",'RENCANA SKP'!B45)</f>
        <v/>
      </c>
      <c r="C45" s="659"/>
      <c r="D45" s="659"/>
      <c r="E45" s="659" t="str">
        <f>IF('RENCANA SKP'!E45="","",'RENCANA SKP'!E45)</f>
        <v>Persentase penyelesaian Kerugian Negara pada Kementerian Agama</v>
      </c>
      <c r="F45" s="659"/>
      <c r="G45" s="659"/>
      <c r="H45" s="116">
        <f>IF('RENCANA SKP'!I45="","",'RENCANA SKP'!I45)</f>
        <v>100</v>
      </c>
      <c r="I45" s="115" t="str">
        <f>IF('RENCANA SKP'!N45="","",'RENCANA SKP'!N45)</f>
        <v>Persen</v>
      </c>
      <c r="J45" s="116">
        <v>100</v>
      </c>
      <c r="K45" s="124" t="str">
        <f t="shared" si="0"/>
        <v>Persen</v>
      </c>
      <c r="L45" s="125" t="s">
        <v>217</v>
      </c>
      <c r="M45" s="125" t="s">
        <v>165</v>
      </c>
      <c r="N45" s="676">
        <f t="shared" si="1"/>
        <v>100</v>
      </c>
      <c r="O45" s="677"/>
      <c r="P45" s="678" t="str">
        <f t="shared" si="2"/>
        <v>(Baik)</v>
      </c>
      <c r="Q45" s="679"/>
      <c r="R45" s="676">
        <f t="shared" si="3"/>
        <v>120</v>
      </c>
      <c r="S45" s="677"/>
      <c r="T45" s="697"/>
      <c r="U45" s="698"/>
    </row>
    <row r="46" spans="1:21" ht="60" customHeight="1">
      <c r="A46" s="307">
        <f>IF('RENCANA SKP'!A46="","",'RENCANA SKP'!A46)</f>
        <v>14</v>
      </c>
      <c r="B46" s="659" t="str">
        <f>IF('RENCANA SKP'!B46="","",'RENCANA SKP'!B46)</f>
        <v>Meningkatnya pengelolaan BMN yang akuntabel</v>
      </c>
      <c r="C46" s="659"/>
      <c r="D46" s="659"/>
      <c r="E46" s="659" t="str">
        <f>IF('RENCANA SKP'!E46="","",'RENCANA SKP'!E46)</f>
        <v>Persentase nilai Barang Milik Negara yang ditetapkan status penggunaan dan pemanfaatannya</v>
      </c>
      <c r="F46" s="659"/>
      <c r="G46" s="659"/>
      <c r="H46" s="116">
        <f>IF('RENCANA SKP'!I46="","",'RENCANA SKP'!I46)</f>
        <v>80</v>
      </c>
      <c r="I46" s="115" t="str">
        <f>IF('RENCANA SKP'!N46="","",'RENCANA SKP'!N46)</f>
        <v>Persen</v>
      </c>
      <c r="J46" s="116">
        <v>80</v>
      </c>
      <c r="K46" s="124" t="str">
        <f t="shared" si="0"/>
        <v>Persen</v>
      </c>
      <c r="L46" s="125" t="s">
        <v>217</v>
      </c>
      <c r="M46" s="125" t="s">
        <v>165</v>
      </c>
      <c r="N46" s="676">
        <f t="shared" si="1"/>
        <v>100</v>
      </c>
      <c r="O46" s="677"/>
      <c r="P46" s="678" t="str">
        <f t="shared" si="2"/>
        <v>(Baik)</v>
      </c>
      <c r="Q46" s="679"/>
      <c r="R46" s="676">
        <f t="shared" si="3"/>
        <v>109</v>
      </c>
      <c r="S46" s="677"/>
      <c r="T46" s="697"/>
      <c r="U46" s="698"/>
    </row>
    <row r="47" spans="1:21" ht="45" customHeight="1">
      <c r="A47" s="307" t="str">
        <f>IF('RENCANA SKP'!A47="","",'RENCANA SKP'!A47)</f>
        <v/>
      </c>
      <c r="B47" s="659" t="str">
        <f>IF('RENCANA SKP'!B47="","",'RENCANA SKP'!B47)</f>
        <v/>
      </c>
      <c r="C47" s="659"/>
      <c r="D47" s="659"/>
      <c r="E47" s="659" t="str">
        <f>IF('RENCANA SKP'!E47="","",'RENCANA SKP'!E47)</f>
        <v>Persentase tanah yang bersertifikat</v>
      </c>
      <c r="F47" s="659"/>
      <c r="G47" s="659"/>
      <c r="H47" s="116">
        <f>IF('RENCANA SKP'!I47="","",'RENCANA SKP'!I47)</f>
        <v>100</v>
      </c>
      <c r="I47" s="115" t="str">
        <f>IF('RENCANA SKP'!N47="","",'RENCANA SKP'!N47)</f>
        <v>Persen</v>
      </c>
      <c r="J47" s="116">
        <v>100</v>
      </c>
      <c r="K47" s="124" t="str">
        <f t="shared" si="0"/>
        <v>Persen</v>
      </c>
      <c r="L47" s="125" t="s">
        <v>217</v>
      </c>
      <c r="M47" s="125" t="s">
        <v>165</v>
      </c>
      <c r="N47" s="676">
        <f t="shared" si="1"/>
        <v>100</v>
      </c>
      <c r="O47" s="677"/>
      <c r="P47" s="678" t="str">
        <f t="shared" si="2"/>
        <v>(Baik)</v>
      </c>
      <c r="Q47" s="679"/>
      <c r="R47" s="676">
        <f t="shared" si="3"/>
        <v>120</v>
      </c>
      <c r="S47" s="677"/>
      <c r="T47" s="697"/>
      <c r="U47" s="698"/>
    </row>
    <row r="48" spans="1:21" ht="30" customHeight="1">
      <c r="A48" s="307" t="str">
        <f>IF('RENCANA SKP'!A48="","",'RENCANA SKP'!A48)</f>
        <v/>
      </c>
      <c r="B48" s="659" t="str">
        <f>IF('RENCANA SKP'!B48="","",'RENCANA SKP'!B48)</f>
        <v/>
      </c>
      <c r="C48" s="659"/>
      <c r="D48" s="659"/>
      <c r="E48" s="659" t="str">
        <f>IF('RENCANA SKP'!E48="","",'RENCANA SKP'!E48)</f>
        <v>Persentase nilai Opname Physic (OP) BMN</v>
      </c>
      <c r="F48" s="659"/>
      <c r="G48" s="659"/>
      <c r="H48" s="116">
        <f>IF('RENCANA SKP'!I48="","",'RENCANA SKP'!I48)</f>
        <v>80</v>
      </c>
      <c r="I48" s="115" t="str">
        <f>IF('RENCANA SKP'!N48="","",'RENCANA SKP'!N48)</f>
        <v>Persen</v>
      </c>
      <c r="J48" s="116">
        <v>80</v>
      </c>
      <c r="K48" s="124" t="str">
        <f t="shared" si="0"/>
        <v>Persen</v>
      </c>
      <c r="L48" s="125" t="s">
        <v>217</v>
      </c>
      <c r="M48" s="125" t="s">
        <v>165</v>
      </c>
      <c r="N48" s="676">
        <f t="shared" si="1"/>
        <v>100</v>
      </c>
      <c r="O48" s="677"/>
      <c r="P48" s="678" t="str">
        <f t="shared" si="2"/>
        <v>(Baik)</v>
      </c>
      <c r="Q48" s="679"/>
      <c r="R48" s="676">
        <f t="shared" si="3"/>
        <v>109</v>
      </c>
      <c r="S48" s="677"/>
      <c r="T48" s="697"/>
      <c r="U48" s="698"/>
    </row>
    <row r="49" spans="1:21" ht="30" customHeight="1">
      <c r="A49" s="307">
        <f>IF('RENCANA SKP'!A49="","",'RENCANA SKP'!A49)</f>
        <v>15</v>
      </c>
      <c r="B49" s="659" t="str">
        <f>IF('RENCANA SKP'!B49="","",'RENCANA SKP'!B49)</f>
        <v>Meningkatnya kualitas penataan dan penguatan manajemen organisasi</v>
      </c>
      <c r="C49" s="659"/>
      <c r="D49" s="659"/>
      <c r="E49" s="659" t="str">
        <f>IF('RENCANA SKP'!E49="","",'RENCANA SKP'!E49)</f>
        <v>Persentase satuan organisasi/ kerja yang menetapkan dan mengevaluasi standar operasional prosedur berdasarkan peta proses bisnis</v>
      </c>
      <c r="F49" s="659"/>
      <c r="G49" s="659"/>
      <c r="H49" s="116">
        <f>IF('RENCANA SKP'!I49="","",'RENCANA SKP'!I49)</f>
        <v>80</v>
      </c>
      <c r="I49" s="115" t="str">
        <f>IF('RENCANA SKP'!N49="","",'RENCANA SKP'!N49)</f>
        <v>Persen</v>
      </c>
      <c r="J49" s="116">
        <v>80</v>
      </c>
      <c r="K49" s="124" t="str">
        <f t="shared" si="0"/>
        <v>Persen</v>
      </c>
      <c r="L49" s="125" t="s">
        <v>217</v>
      </c>
      <c r="M49" s="125" t="s">
        <v>165</v>
      </c>
      <c r="N49" s="676">
        <f t="shared" si="1"/>
        <v>100</v>
      </c>
      <c r="O49" s="677"/>
      <c r="P49" s="678" t="str">
        <f t="shared" si="2"/>
        <v>(Baik)</v>
      </c>
      <c r="Q49" s="679"/>
      <c r="R49" s="676">
        <f t="shared" si="3"/>
        <v>109</v>
      </c>
      <c r="S49" s="677"/>
      <c r="T49" s="697"/>
      <c r="U49" s="698"/>
    </row>
    <row r="50" spans="1:21" ht="30" customHeight="1">
      <c r="A50" s="307" t="str">
        <f>IF('RENCANA SKP'!A50="","",'RENCANA SKP'!A50)</f>
        <v/>
      </c>
      <c r="B50" s="659" t="str">
        <f>IF('RENCANA SKP'!B50="","",'RENCANA SKP'!B50)</f>
        <v/>
      </c>
      <c r="C50" s="659"/>
      <c r="D50" s="659"/>
      <c r="E50" s="659" t="str">
        <f>IF('RENCANA SKP'!E50="","",'RENCANA SKP'!E50)</f>
        <v xml:space="preserve">Persentase laporan kinerja satuan organisasi yang dievaluasi </v>
      </c>
      <c r="F50" s="659"/>
      <c r="G50" s="659"/>
      <c r="H50" s="116">
        <f>IF('RENCANA SKP'!I50="","",'RENCANA SKP'!I50)</f>
        <v>100</v>
      </c>
      <c r="I50" s="115" t="str">
        <f>IF('RENCANA SKP'!N50="","",'RENCANA SKP'!N50)</f>
        <v>Persen</v>
      </c>
      <c r="J50" s="116">
        <v>100</v>
      </c>
      <c r="K50" s="124" t="str">
        <f t="shared" si="0"/>
        <v>Persen</v>
      </c>
      <c r="L50" s="125" t="s">
        <v>217</v>
      </c>
      <c r="M50" s="125" t="s">
        <v>165</v>
      </c>
      <c r="N50" s="676">
        <f t="shared" si="1"/>
        <v>100</v>
      </c>
      <c r="O50" s="677"/>
      <c r="P50" s="678" t="str">
        <f t="shared" si="2"/>
        <v>(Baik)</v>
      </c>
      <c r="Q50" s="679"/>
      <c r="R50" s="676">
        <f t="shared" si="3"/>
        <v>120</v>
      </c>
      <c r="S50" s="677"/>
      <c r="T50" s="697"/>
      <c r="U50" s="698"/>
    </row>
    <row r="51" spans="1:21" ht="45" customHeight="1">
      <c r="A51" s="307" t="str">
        <f>IF('RENCANA SKP'!A51="","",'RENCANA SKP'!A51)</f>
        <v/>
      </c>
      <c r="B51" s="659" t="str">
        <f>IF('RENCANA SKP'!B51="","",'RENCANA SKP'!B51)</f>
        <v/>
      </c>
      <c r="C51" s="659"/>
      <c r="D51" s="659"/>
      <c r="E51" s="659" t="str">
        <f>IF('RENCANA SKP'!E51="","",'RENCANA SKP'!E51)</f>
        <v>Persentase administrasi hasil pengawasan yang ditindaklanjuti</v>
      </c>
      <c r="F51" s="659"/>
      <c r="G51" s="659"/>
      <c r="H51" s="116">
        <f>IF('RENCANA SKP'!I51="","",'RENCANA SKP'!I51)</f>
        <v>80</v>
      </c>
      <c r="I51" s="115" t="str">
        <f>IF('RENCANA SKP'!N51="","",'RENCANA SKP'!N51)</f>
        <v>Persen</v>
      </c>
      <c r="J51" s="116">
        <v>80</v>
      </c>
      <c r="K51" s="124" t="str">
        <f t="shared" si="0"/>
        <v>Persen</v>
      </c>
      <c r="L51" s="125" t="s">
        <v>217</v>
      </c>
      <c r="M51" s="125" t="s">
        <v>165</v>
      </c>
      <c r="N51" s="676">
        <f t="shared" si="1"/>
        <v>100</v>
      </c>
      <c r="O51" s="677"/>
      <c r="P51" s="678" t="str">
        <f t="shared" si="2"/>
        <v>(Baik)</v>
      </c>
      <c r="Q51" s="679"/>
      <c r="R51" s="676">
        <f t="shared" si="3"/>
        <v>109</v>
      </c>
      <c r="S51" s="677"/>
      <c r="T51" s="697"/>
      <c r="U51" s="698"/>
    </row>
    <row r="52" spans="1:21" ht="30" customHeight="1">
      <c r="A52" s="307">
        <f>IF('RENCANA SKP'!A52="","",'RENCANA SKP'!A52)</f>
        <v>16</v>
      </c>
      <c r="B52" s="659" t="str">
        <f>IF('RENCANA SKP'!B52="","",'RENCANA SKP'!B52)</f>
        <v>Meningkatnya kualitas penerapan Reformasi Birokrasi</v>
      </c>
      <c r="C52" s="659"/>
      <c r="D52" s="659"/>
      <c r="E52" s="659" t="str">
        <f>IF('RENCANA SKP'!E52="","",'RENCANA SKP'!E52)</f>
        <v>Persentase satuan kerja yang telah dilakukan evaluasi implementasi Reformasi Birokrasi</v>
      </c>
      <c r="F52" s="659"/>
      <c r="G52" s="659"/>
      <c r="H52" s="116">
        <f>IF('RENCANA SKP'!I52="","",'RENCANA SKP'!I52)</f>
        <v>100</v>
      </c>
      <c r="I52" s="115" t="str">
        <f>IF('RENCANA SKP'!N52="","",'RENCANA SKP'!N52)</f>
        <v>Persen</v>
      </c>
      <c r="J52" s="116">
        <v>100</v>
      </c>
      <c r="K52" s="124" t="str">
        <f t="shared" si="0"/>
        <v>Persen</v>
      </c>
      <c r="L52" s="125" t="s">
        <v>217</v>
      </c>
      <c r="M52" s="125" t="s">
        <v>165</v>
      </c>
      <c r="N52" s="676">
        <f t="shared" si="1"/>
        <v>100</v>
      </c>
      <c r="O52" s="677"/>
      <c r="P52" s="678" t="str">
        <f t="shared" si="2"/>
        <v>(Baik)</v>
      </c>
      <c r="Q52" s="679"/>
      <c r="R52" s="676">
        <f t="shared" si="3"/>
        <v>120</v>
      </c>
      <c r="S52" s="677"/>
      <c r="T52" s="697"/>
      <c r="U52" s="698"/>
    </row>
    <row r="53" spans="1:21" ht="30" customHeight="1">
      <c r="A53" s="307" t="str">
        <f>IF('RENCANA SKP'!A53="","",'RENCANA SKP'!A53)</f>
        <v/>
      </c>
      <c r="B53" s="659" t="str">
        <f>IF('RENCANA SKP'!B53="","",'RENCANA SKP'!B53)</f>
        <v/>
      </c>
      <c r="C53" s="659"/>
      <c r="D53" s="659"/>
      <c r="E53" s="659" t="str">
        <f>IF('RENCANA SKP'!E53="","",'RENCANA SKP'!E53)</f>
        <v>Jumlah agen perubahan yang dibina untuk mengimplementasikan program kerja</v>
      </c>
      <c r="F53" s="659"/>
      <c r="G53" s="659"/>
      <c r="H53" s="116">
        <f>IF('RENCANA SKP'!I53="","",'RENCANA SKP'!I53)</f>
        <v>3</v>
      </c>
      <c r="I53" s="115" t="str">
        <f>IF('RENCANA SKP'!N53="","",'RENCANA SKP'!N53)</f>
        <v>Orang</v>
      </c>
      <c r="J53" s="116">
        <v>3</v>
      </c>
      <c r="K53" s="124" t="str">
        <f t="shared" si="0"/>
        <v>Orang</v>
      </c>
      <c r="L53" s="125" t="s">
        <v>217</v>
      </c>
      <c r="M53" s="125" t="s">
        <v>165</v>
      </c>
      <c r="N53" s="676">
        <f t="shared" si="1"/>
        <v>100</v>
      </c>
      <c r="O53" s="677"/>
      <c r="P53" s="678" t="str">
        <f t="shared" si="2"/>
        <v>(Baik)</v>
      </c>
      <c r="Q53" s="679"/>
      <c r="R53" s="676">
        <f t="shared" si="3"/>
        <v>109</v>
      </c>
      <c r="S53" s="677"/>
      <c r="T53" s="697"/>
      <c r="U53" s="698"/>
    </row>
    <row r="54" spans="1:21" ht="30" customHeight="1">
      <c r="A54" s="307">
        <f>IF('RENCANA SKP'!A54="","",'RENCANA SKP'!A54)</f>
        <v>17</v>
      </c>
      <c r="B54" s="659" t="str">
        <f>IF('RENCANA SKP'!B54="","",'RENCANA SKP'!B54)</f>
        <v>Meningkatnya kualitas perencanaan dan anggaran</v>
      </c>
      <c r="C54" s="659"/>
      <c r="D54" s="659"/>
      <c r="E54" s="659" t="str">
        <f>IF('RENCANA SKP'!E54="","",'RENCANA SKP'!E54)</f>
        <v>Persentase output perencanaan yang berbasis data</v>
      </c>
      <c r="F54" s="659"/>
      <c r="G54" s="659"/>
      <c r="H54" s="116">
        <f>IF('RENCANA SKP'!I54="","",'RENCANA SKP'!I54)</f>
        <v>100</v>
      </c>
      <c r="I54" s="115" t="str">
        <f>IF('RENCANA SKP'!N54="","",'RENCANA SKP'!N54)</f>
        <v>Persen</v>
      </c>
      <c r="J54" s="116">
        <v>100</v>
      </c>
      <c r="K54" s="124" t="str">
        <f t="shared" si="0"/>
        <v>Persen</v>
      </c>
      <c r="L54" s="125" t="s">
        <v>217</v>
      </c>
      <c r="M54" s="125" t="s">
        <v>165</v>
      </c>
      <c r="N54" s="676">
        <f t="shared" si="1"/>
        <v>100</v>
      </c>
      <c r="O54" s="677"/>
      <c r="P54" s="678" t="str">
        <f t="shared" si="2"/>
        <v>(Baik)</v>
      </c>
      <c r="Q54" s="679"/>
      <c r="R54" s="676">
        <f t="shared" si="3"/>
        <v>120</v>
      </c>
      <c r="S54" s="677"/>
      <c r="T54" s="697"/>
      <c r="U54" s="698"/>
    </row>
    <row r="55" spans="1:21" ht="30" customHeight="1">
      <c r="A55" s="307" t="str">
        <f>IF('RENCANA SKP'!A55="","",'RENCANA SKP'!A55)</f>
        <v/>
      </c>
      <c r="B55" s="659" t="str">
        <f>IF('RENCANA SKP'!B55="","",'RENCANA SKP'!B55)</f>
        <v/>
      </c>
      <c r="C55" s="659"/>
      <c r="D55" s="659"/>
      <c r="E55" s="659" t="str">
        <f>IF('RENCANA SKP'!E55="","",'RENCANA SKP'!E55)</f>
        <v>Persentase keselarasan muatan Renja dengan Renstra</v>
      </c>
      <c r="F55" s="659"/>
      <c r="G55" s="659"/>
      <c r="H55" s="116">
        <f>IF('RENCANA SKP'!I55="","",'RENCANA SKP'!I55)</f>
        <v>65</v>
      </c>
      <c r="I55" s="115" t="str">
        <f>IF('RENCANA SKP'!N55="","",'RENCANA SKP'!N55)</f>
        <v>Persen</v>
      </c>
      <c r="J55" s="116">
        <v>65</v>
      </c>
      <c r="K55" s="124" t="str">
        <f t="shared" si="0"/>
        <v>Persen</v>
      </c>
      <c r="L55" s="125" t="s">
        <v>217</v>
      </c>
      <c r="M55" s="125" t="s">
        <v>165</v>
      </c>
      <c r="N55" s="676">
        <f t="shared" si="1"/>
        <v>100</v>
      </c>
      <c r="O55" s="677"/>
      <c r="P55" s="678" t="str">
        <f t="shared" si="2"/>
        <v>(Baik)</v>
      </c>
      <c r="Q55" s="679"/>
      <c r="R55" s="676">
        <f t="shared" si="3"/>
        <v>109</v>
      </c>
      <c r="S55" s="677"/>
      <c r="T55" s="697"/>
      <c r="U55" s="698"/>
    </row>
    <row r="56" spans="1:21" ht="30" customHeight="1">
      <c r="A56" s="307" t="str">
        <f>IF('RENCANA SKP'!A56="","",'RENCANA SKP'!A56)</f>
        <v/>
      </c>
      <c r="B56" s="659" t="str">
        <f>IF('RENCANA SKP'!B56="","",'RENCANA SKP'!B56)</f>
        <v/>
      </c>
      <c r="C56" s="659"/>
      <c r="D56" s="659"/>
      <c r="E56" s="659" t="str">
        <f>IF('RENCANA SKP'!E56="","",'RENCANA SKP'!E56)</f>
        <v>Persentase perencanaan kerjasama yang diikuti</v>
      </c>
      <c r="F56" s="659"/>
      <c r="G56" s="659"/>
      <c r="H56" s="116">
        <f>IF('RENCANA SKP'!I56="","",'RENCANA SKP'!I56)</f>
        <v>100</v>
      </c>
      <c r="I56" s="115" t="str">
        <f>IF('RENCANA SKP'!N56="","",'RENCANA SKP'!N56)</f>
        <v>Persen</v>
      </c>
      <c r="J56" s="116">
        <v>100</v>
      </c>
      <c r="K56" s="124" t="str">
        <f t="shared" si="0"/>
        <v>Persen</v>
      </c>
      <c r="L56" s="125" t="s">
        <v>217</v>
      </c>
      <c r="M56" s="125" t="s">
        <v>165</v>
      </c>
      <c r="N56" s="676">
        <f t="shared" si="1"/>
        <v>100</v>
      </c>
      <c r="O56" s="677"/>
      <c r="P56" s="678" t="str">
        <f t="shared" si="2"/>
        <v>(Baik)</v>
      </c>
      <c r="Q56" s="679"/>
      <c r="R56" s="676">
        <f t="shared" si="3"/>
        <v>120</v>
      </c>
      <c r="S56" s="677"/>
      <c r="T56" s="697"/>
      <c r="U56" s="698"/>
    </row>
    <row r="57" spans="1:21" ht="45" customHeight="1">
      <c r="A57" s="307">
        <f>IF('RENCANA SKP'!A57="","",'RENCANA SKP'!A57)</f>
        <v>18</v>
      </c>
      <c r="B57" s="659" t="str">
        <f>IF('RENCANA SKP'!B57="","",'RENCANA SKP'!B57)</f>
        <v>Meningkatnya kualitas pemantauan dan evaluasi perencanaan dan anggaran</v>
      </c>
      <c r="C57" s="659"/>
      <c r="D57" s="659"/>
      <c r="E57" s="659" t="str">
        <f>IF('RENCANA SKP'!E57="","",'RENCANA SKP'!E57)</f>
        <v>Persentase laporan capaian kinerja perencanaan dan anggaran yang berkualitas</v>
      </c>
      <c r="F57" s="659"/>
      <c r="G57" s="659"/>
      <c r="H57" s="116">
        <f>IF('RENCANA SKP'!I57="","",'RENCANA SKP'!I57)</f>
        <v>90</v>
      </c>
      <c r="I57" s="115" t="str">
        <f>IF('RENCANA SKP'!N57="","",'RENCANA SKP'!N57)</f>
        <v>Persen</v>
      </c>
      <c r="J57" s="116">
        <v>90</v>
      </c>
      <c r="K57" s="124" t="str">
        <f t="shared" si="0"/>
        <v>Persen</v>
      </c>
      <c r="L57" s="125" t="s">
        <v>217</v>
      </c>
      <c r="M57" s="125" t="s">
        <v>165</v>
      </c>
      <c r="N57" s="676">
        <f t="shared" si="1"/>
        <v>100</v>
      </c>
      <c r="O57" s="677"/>
      <c r="P57" s="678" t="str">
        <f t="shared" si="2"/>
        <v>(Baik)</v>
      </c>
      <c r="Q57" s="679"/>
      <c r="R57" s="676">
        <f t="shared" si="3"/>
        <v>109</v>
      </c>
      <c r="S57" s="677"/>
      <c r="T57" s="697"/>
      <c r="U57" s="698"/>
    </row>
    <row r="58" spans="1:21" ht="45" customHeight="1">
      <c r="A58" s="307">
        <f>IF('RENCANA SKP'!A58="","",'RENCANA SKP'!A58)</f>
        <v>19</v>
      </c>
      <c r="B58" s="659" t="str">
        <f>IF('RENCANA SKP'!B58="","",'RENCANA SKP'!B58)</f>
        <v>Meningkatnya kualitas sarana dan prasarana kantor</v>
      </c>
      <c r="C58" s="659"/>
      <c r="D58" s="659"/>
      <c r="E58" s="659" t="str">
        <f>IF('RENCANA SKP'!E58="","",'RENCANA SKP'!E58)</f>
        <v>Persentase pemenuhan kebutuhan prasarana kantor sesuai standar</v>
      </c>
      <c r="F58" s="659"/>
      <c r="G58" s="659"/>
      <c r="H58" s="116">
        <f>IF('RENCANA SKP'!I58="","",'RENCANA SKP'!I58)</f>
        <v>95</v>
      </c>
      <c r="I58" s="115" t="str">
        <f>IF('RENCANA SKP'!N58="","",'RENCANA SKP'!N58)</f>
        <v>Persen</v>
      </c>
      <c r="J58" s="116">
        <v>95</v>
      </c>
      <c r="K58" s="124" t="str">
        <f t="shared" si="0"/>
        <v>Persen</v>
      </c>
      <c r="L58" s="125" t="s">
        <v>217</v>
      </c>
      <c r="M58" s="125" t="s">
        <v>165</v>
      </c>
      <c r="N58" s="676">
        <f t="shared" si="1"/>
        <v>100</v>
      </c>
      <c r="O58" s="677"/>
      <c r="P58" s="678" t="str">
        <f t="shared" si="2"/>
        <v>(Baik)</v>
      </c>
      <c r="Q58" s="679"/>
      <c r="R58" s="676">
        <f t="shared" si="3"/>
        <v>109</v>
      </c>
      <c r="S58" s="677"/>
      <c r="T58" s="697"/>
      <c r="U58" s="698"/>
    </row>
    <row r="59" spans="1:21" ht="45" customHeight="1">
      <c r="A59" s="307">
        <f>IF('RENCANA SKP'!A59="","",'RENCANA SKP'!A59)</f>
        <v>20</v>
      </c>
      <c r="B59" s="659" t="str">
        <f>IF('RENCANA SKP'!B59="","",'RENCANA SKP'!B59)</f>
        <v>Meningkatnya kualitas pengelolaan tata persuratan, arsip dan layanan pengadaan barang jasa</v>
      </c>
      <c r="C59" s="659"/>
      <c r="D59" s="659"/>
      <c r="E59" s="659" t="str">
        <f>IF('RENCANA SKP'!E59="","",'RENCANA SKP'!E59)</f>
        <v>Persentase surat masuk yang ditindaklanjuti secara tepat waktu</v>
      </c>
      <c r="F59" s="659"/>
      <c r="G59" s="659"/>
      <c r="H59" s="116">
        <f>IF('RENCANA SKP'!I59="","",'RENCANA SKP'!I59)</f>
        <v>90</v>
      </c>
      <c r="I59" s="115" t="str">
        <f>IF('RENCANA SKP'!N59="","",'RENCANA SKP'!N59)</f>
        <v>Persen</v>
      </c>
      <c r="J59" s="116">
        <v>90</v>
      </c>
      <c r="K59" s="124" t="str">
        <f t="shared" si="0"/>
        <v>Persen</v>
      </c>
      <c r="L59" s="125" t="s">
        <v>217</v>
      </c>
      <c r="M59" s="125" t="s">
        <v>165</v>
      </c>
      <c r="N59" s="676">
        <f t="shared" si="1"/>
        <v>100</v>
      </c>
      <c r="O59" s="677"/>
      <c r="P59" s="678" t="str">
        <f t="shared" si="2"/>
        <v>(Baik)</v>
      </c>
      <c r="Q59" s="679"/>
      <c r="R59" s="676">
        <f t="shared" si="3"/>
        <v>109</v>
      </c>
      <c r="S59" s="677"/>
      <c r="T59" s="697"/>
      <c r="U59" s="698"/>
    </row>
    <row r="60" spans="1:21" ht="30" customHeight="1">
      <c r="A60" s="307" t="str">
        <f>IF('RENCANA SKP'!A60="","",'RENCANA SKP'!A60)</f>
        <v/>
      </c>
      <c r="B60" s="659" t="str">
        <f>IF('RENCANA SKP'!B60="","",'RENCANA SKP'!B60)</f>
        <v/>
      </c>
      <c r="C60" s="659"/>
      <c r="D60" s="659"/>
      <c r="E60" s="659" t="str">
        <f>IF('RENCANA SKP'!E60="","",'RENCANA SKP'!E60)</f>
        <v>Persentase dokumen yang dikirim secara elektronik</v>
      </c>
      <c r="F60" s="659"/>
      <c r="G60" s="659"/>
      <c r="H60" s="116">
        <f>IF('RENCANA SKP'!I60="","",'RENCANA SKP'!I60)</f>
        <v>80</v>
      </c>
      <c r="I60" s="115" t="str">
        <f>IF('RENCANA SKP'!N60="","",'RENCANA SKP'!N60)</f>
        <v>Persen</v>
      </c>
      <c r="J60" s="116">
        <v>80</v>
      </c>
      <c r="K60" s="124" t="str">
        <f t="shared" si="0"/>
        <v>Persen</v>
      </c>
      <c r="L60" s="125" t="s">
        <v>217</v>
      </c>
      <c r="M60" s="125" t="s">
        <v>165</v>
      </c>
      <c r="N60" s="676">
        <f t="shared" si="1"/>
        <v>100</v>
      </c>
      <c r="O60" s="677"/>
      <c r="P60" s="678" t="str">
        <f t="shared" si="2"/>
        <v>(Baik)</v>
      </c>
      <c r="Q60" s="679"/>
      <c r="R60" s="676">
        <f t="shared" si="3"/>
        <v>109</v>
      </c>
      <c r="S60" s="677"/>
      <c r="T60" s="697"/>
      <c r="U60" s="698"/>
    </row>
    <row r="61" spans="1:21" ht="30" customHeight="1">
      <c r="A61" s="307" t="str">
        <f>IF('RENCANA SKP'!A61="","",'RENCANA SKP'!A61)</f>
        <v/>
      </c>
      <c r="B61" s="659" t="str">
        <f>IF('RENCANA SKP'!B61="","",'RENCANA SKP'!B61)</f>
        <v/>
      </c>
      <c r="C61" s="659"/>
      <c r="D61" s="659"/>
      <c r="E61" s="659" t="str">
        <f>IF('RENCANA SKP'!E61="","",'RENCANA SKP'!E61)</f>
        <v>Persentase surat yang diarsipkan dalam e-dokumen</v>
      </c>
      <c r="F61" s="659"/>
      <c r="G61" s="659"/>
      <c r="H61" s="116">
        <f>IF('RENCANA SKP'!I61="","",'RENCANA SKP'!I61)</f>
        <v>80</v>
      </c>
      <c r="I61" s="115" t="str">
        <f>IF('RENCANA SKP'!N61="","",'RENCANA SKP'!N61)</f>
        <v>Persen</v>
      </c>
      <c r="J61" s="116">
        <v>80</v>
      </c>
      <c r="K61" s="124" t="str">
        <f t="shared" si="0"/>
        <v>Persen</v>
      </c>
      <c r="L61" s="125" t="s">
        <v>217</v>
      </c>
      <c r="M61" s="125" t="s">
        <v>165</v>
      </c>
      <c r="N61" s="676">
        <f t="shared" si="1"/>
        <v>100</v>
      </c>
      <c r="O61" s="677"/>
      <c r="P61" s="678" t="str">
        <f t="shared" si="2"/>
        <v>(Baik)</v>
      </c>
      <c r="Q61" s="679"/>
      <c r="R61" s="676">
        <f t="shared" si="3"/>
        <v>109</v>
      </c>
      <c r="S61" s="677"/>
      <c r="T61" s="697"/>
      <c r="U61" s="698"/>
    </row>
    <row r="62" spans="1:21" ht="30" customHeight="1">
      <c r="A62" s="307">
        <f>IF('RENCANA SKP'!A62="","",'RENCANA SKP'!A62)</f>
        <v>21</v>
      </c>
      <c r="B62" s="659" t="str">
        <f>IF('RENCANA SKP'!B62="","",'RENCANA SKP'!B62)</f>
        <v>Meningkatnya kualitas pelayanan umum dan rumah tangga</v>
      </c>
      <c r="C62" s="659"/>
      <c r="D62" s="659"/>
      <c r="E62" s="659" t="str">
        <f>IF('RENCANA SKP'!E62="","",'RENCANA SKP'!E62)</f>
        <v>Persentase kepuasan pelayanan tamu pimpinan</v>
      </c>
      <c r="F62" s="659"/>
      <c r="G62" s="659"/>
      <c r="H62" s="116">
        <f>IF('RENCANA SKP'!I62="","",'RENCANA SKP'!I62)</f>
        <v>90</v>
      </c>
      <c r="I62" s="115" t="str">
        <f>IF('RENCANA SKP'!N62="","",'RENCANA SKP'!N62)</f>
        <v>Persen</v>
      </c>
      <c r="J62" s="116">
        <v>90</v>
      </c>
      <c r="K62" s="124" t="str">
        <f t="shared" si="0"/>
        <v>Persen</v>
      </c>
      <c r="L62" s="125" t="s">
        <v>217</v>
      </c>
      <c r="M62" s="125" t="s">
        <v>165</v>
      </c>
      <c r="N62" s="676">
        <f t="shared" si="1"/>
        <v>100</v>
      </c>
      <c r="O62" s="677"/>
      <c r="P62" s="678" t="str">
        <f t="shared" si="2"/>
        <v>(Baik)</v>
      </c>
      <c r="Q62" s="679"/>
      <c r="R62" s="676">
        <f t="shared" si="3"/>
        <v>109</v>
      </c>
      <c r="S62" s="677"/>
      <c r="T62" s="697"/>
      <c r="U62" s="698"/>
    </row>
    <row r="63" spans="1:21" ht="45" customHeight="1">
      <c r="A63" s="307">
        <f>IF('RENCANA SKP'!A63="","",'RENCANA SKP'!A63)</f>
        <v>22</v>
      </c>
      <c r="B63" s="659" t="str">
        <f>IF('RENCANA SKP'!B63="","",'RENCANA SKP'!B63)</f>
        <v>Meningkatnya kualitas layanan hubungan masyarakat dan informasi</v>
      </c>
      <c r="C63" s="659"/>
      <c r="D63" s="659"/>
      <c r="E63" s="659" t="str">
        <f>IF('RENCANA SKP'!E63="","",'RENCANA SKP'!E63)</f>
        <v>Jumlah pemberitaan capaian program dan pelaksanaan kegiatan yang dipublikasikan</v>
      </c>
      <c r="F63" s="659"/>
      <c r="G63" s="659"/>
      <c r="H63" s="116">
        <f>IF('RENCANA SKP'!I63="","",'RENCANA SKP'!I63)</f>
        <v>12</v>
      </c>
      <c r="I63" s="115" t="str">
        <f>IF('RENCANA SKP'!N63="","",'RENCANA SKP'!N63)</f>
        <v>Berita</v>
      </c>
      <c r="J63" s="116">
        <v>12</v>
      </c>
      <c r="K63" s="124" t="str">
        <f t="shared" si="0"/>
        <v>Berita</v>
      </c>
      <c r="L63" s="125" t="s">
        <v>217</v>
      </c>
      <c r="M63" s="125" t="s">
        <v>165</v>
      </c>
      <c r="N63" s="676">
        <f t="shared" si="1"/>
        <v>100</v>
      </c>
      <c r="O63" s="677"/>
      <c r="P63" s="678" t="str">
        <f t="shared" si="2"/>
        <v>(Baik)</v>
      </c>
      <c r="Q63" s="679"/>
      <c r="R63" s="676">
        <f t="shared" si="3"/>
        <v>109</v>
      </c>
      <c r="S63" s="677"/>
      <c r="T63" s="697"/>
      <c r="U63" s="698"/>
    </row>
    <row r="64" spans="1:21" ht="45" customHeight="1">
      <c r="A64" s="307" t="str">
        <f>IF('RENCANA SKP'!A64="","",'RENCANA SKP'!A64)</f>
        <v/>
      </c>
      <c r="B64" s="659" t="str">
        <f>IF('RENCANA SKP'!B64="","",'RENCANA SKP'!B64)</f>
        <v/>
      </c>
      <c r="C64" s="659"/>
      <c r="D64" s="659"/>
      <c r="E64" s="659" t="str">
        <f>IF('RENCANA SKP'!E64="","",'RENCANA SKP'!E64)</f>
        <v>Persentase pemberitaan tentang Kementerian Agama yang dicounter</v>
      </c>
      <c r="F64" s="659"/>
      <c r="G64" s="659"/>
      <c r="H64" s="116">
        <f>IF('RENCANA SKP'!I64="","",'RENCANA SKP'!I64)</f>
        <v>100</v>
      </c>
      <c r="I64" s="115" t="str">
        <f>IF('RENCANA SKP'!N64="","",'RENCANA SKP'!N64)</f>
        <v>Persen</v>
      </c>
      <c r="J64" s="116">
        <v>100</v>
      </c>
      <c r="K64" s="124" t="str">
        <f t="shared" si="0"/>
        <v>Persen</v>
      </c>
      <c r="L64" s="125" t="s">
        <v>217</v>
      </c>
      <c r="M64" s="125" t="s">
        <v>165</v>
      </c>
      <c r="N64" s="676">
        <f t="shared" si="1"/>
        <v>100</v>
      </c>
      <c r="O64" s="677"/>
      <c r="P64" s="678" t="str">
        <f t="shared" si="2"/>
        <v>(Baik)</v>
      </c>
      <c r="Q64" s="679"/>
      <c r="R64" s="676">
        <f t="shared" si="3"/>
        <v>120</v>
      </c>
      <c r="S64" s="677"/>
      <c r="T64" s="697"/>
      <c r="U64" s="698"/>
    </row>
    <row r="65" spans="1:21" ht="30" customHeight="1">
      <c r="A65" s="307">
        <f>IF('RENCANA SKP'!A65="","",'RENCANA SKP'!A65)</f>
        <v>23</v>
      </c>
      <c r="B65" s="659" t="str">
        <f>IF('RENCANA SKP'!B65="","",'RENCANA SKP'!B65)</f>
        <v>Meningkatnya kualitas data dan sistem informasi</v>
      </c>
      <c r="C65" s="659"/>
      <c r="D65" s="659"/>
      <c r="E65" s="659" t="str">
        <f>IF('RENCANA SKP'!E65="","",'RENCANA SKP'!E65)</f>
        <v>Jumlah sistem informasi yang memenuhi standar</v>
      </c>
      <c r="F65" s="659"/>
      <c r="G65" s="659"/>
      <c r="H65" s="116">
        <f>IF('RENCANA SKP'!I65="","",'RENCANA SKP'!I65)</f>
        <v>1</v>
      </c>
      <c r="I65" s="115" t="str">
        <f>IF('RENCANA SKP'!N65="","",'RENCANA SKP'!N65)</f>
        <v>Sistem</v>
      </c>
      <c r="J65" s="116">
        <v>1</v>
      </c>
      <c r="K65" s="124" t="str">
        <f t="shared" si="0"/>
        <v>Sistem</v>
      </c>
      <c r="L65" s="125" t="s">
        <v>217</v>
      </c>
      <c r="M65" s="125" t="s">
        <v>165</v>
      </c>
      <c r="N65" s="676">
        <f t="shared" si="1"/>
        <v>100</v>
      </c>
      <c r="O65" s="677"/>
      <c r="P65" s="678" t="str">
        <f t="shared" si="2"/>
        <v>(Baik)</v>
      </c>
      <c r="Q65" s="679"/>
      <c r="R65" s="676">
        <f t="shared" si="3"/>
        <v>109</v>
      </c>
      <c r="S65" s="677"/>
      <c r="T65" s="697"/>
      <c r="U65" s="698"/>
    </row>
    <row r="66" spans="1:21" ht="45" customHeight="1">
      <c r="A66" s="307" t="str">
        <f>IF('RENCANA SKP'!A66="","",'RENCANA SKP'!A66)</f>
        <v/>
      </c>
      <c r="B66" s="659" t="str">
        <f>IF('RENCANA SKP'!B66="","",'RENCANA SKP'!B66)</f>
        <v/>
      </c>
      <c r="C66" s="659"/>
      <c r="D66" s="659"/>
      <c r="E66" s="659" t="str">
        <f>IF('RENCANA SKP'!E66="","",'RENCANA SKP'!E66)</f>
        <v>Persentase data agama dan pendidikan yang valid dan reliable</v>
      </c>
      <c r="F66" s="659"/>
      <c r="G66" s="659"/>
      <c r="H66" s="116">
        <f>IF('RENCANA SKP'!I66="","",'RENCANA SKP'!I66)</f>
        <v>80</v>
      </c>
      <c r="I66" s="115" t="str">
        <f>IF('RENCANA SKP'!N66="","",'RENCANA SKP'!N66)</f>
        <v>Persen</v>
      </c>
      <c r="J66" s="116">
        <v>80</v>
      </c>
      <c r="K66" s="124" t="str">
        <f t="shared" si="0"/>
        <v>Persen</v>
      </c>
      <c r="L66" s="125" t="s">
        <v>217</v>
      </c>
      <c r="M66" s="125" t="s">
        <v>165</v>
      </c>
      <c r="N66" s="676">
        <f t="shared" si="1"/>
        <v>100</v>
      </c>
      <c r="O66" s="677"/>
      <c r="P66" s="678" t="str">
        <f t="shared" si="2"/>
        <v>(Baik)</v>
      </c>
      <c r="Q66" s="679"/>
      <c r="R66" s="676">
        <f t="shared" si="3"/>
        <v>109</v>
      </c>
      <c r="S66" s="677"/>
      <c r="T66" s="697"/>
      <c r="U66" s="698"/>
    </row>
    <row r="67" spans="1:21" ht="60" customHeight="1">
      <c r="A67" s="307">
        <f>IF('RENCANA SKP'!A67="","",'RENCANA SKP'!A67)</f>
        <v>24</v>
      </c>
      <c r="B67" s="659" t="str">
        <f>IF('RENCANA SKP'!B67="","",'RENCANA SKP'!B67)</f>
        <v>Meningkatnya kualitas administrasi pendidikan keagamaan</v>
      </c>
      <c r="C67" s="659"/>
      <c r="D67" s="659"/>
      <c r="E67" s="659" t="str">
        <f>IF('RENCANA SKP'!E67="","",'RENCANA SKP'!E67)</f>
        <v>Jumlah pengawas, Guru, Pegawai PNS yang memperoleh gaji, tunjangan dan operasional</v>
      </c>
      <c r="F67" s="659"/>
      <c r="G67" s="659"/>
      <c r="H67" s="116">
        <f>IF('RENCANA SKP'!I67="","",'RENCANA SKP'!I67)</f>
        <v>38</v>
      </c>
      <c r="I67" s="115" t="str">
        <f>IF('RENCANA SKP'!N67="","",'RENCANA SKP'!N67)</f>
        <v>Orang</v>
      </c>
      <c r="J67" s="116">
        <v>38</v>
      </c>
      <c r="K67" s="124" t="str">
        <f t="shared" si="0"/>
        <v>Orang</v>
      </c>
      <c r="L67" s="125" t="s">
        <v>217</v>
      </c>
      <c r="M67" s="125" t="s">
        <v>165</v>
      </c>
      <c r="N67" s="676">
        <f t="shared" si="1"/>
        <v>100</v>
      </c>
      <c r="O67" s="677"/>
      <c r="P67" s="678" t="str">
        <f t="shared" si="2"/>
        <v>(Baik)</v>
      </c>
      <c r="Q67" s="679"/>
      <c r="R67" s="676">
        <f t="shared" si="3"/>
        <v>109</v>
      </c>
      <c r="S67" s="677"/>
      <c r="T67" s="697"/>
      <c r="U67" s="698"/>
    </row>
    <row r="68" spans="1:21" ht="60" customHeight="1">
      <c r="A68" s="307">
        <f>IF('RENCANA SKP'!A68="","",'RENCANA SKP'!A68)</f>
        <v>25</v>
      </c>
      <c r="B68" s="659" t="str">
        <f>IF('RENCANA SKP'!B68="","",'RENCANA SKP'!B68)</f>
        <v>Terlaksananya direktif pimpinan sesuai target waktu yang ditetapkan</v>
      </c>
      <c r="C68" s="659"/>
      <c r="D68" s="659"/>
      <c r="E68" s="659" t="str">
        <f>IF('RENCANA SKP'!E68="","",'RENCANA SKP'!E68)</f>
        <v>Persentase penyelesaian penugasan/direktif pimpinan sesuai target waktu yang ditetapkan</v>
      </c>
      <c r="F68" s="659"/>
      <c r="G68" s="659"/>
      <c r="H68" s="116">
        <f>IF('RENCANA SKP'!I68="","",'RENCANA SKP'!I68)</f>
        <v>80</v>
      </c>
      <c r="I68" s="115" t="str">
        <f>IF('RENCANA SKP'!N68="","",'RENCANA SKP'!N68)</f>
        <v>Persen</v>
      </c>
      <c r="J68" s="116">
        <v>80</v>
      </c>
      <c r="K68" s="124" t="str">
        <f t="shared" si="0"/>
        <v>Persen</v>
      </c>
      <c r="L68" s="125" t="s">
        <v>217</v>
      </c>
      <c r="M68" s="125" t="s">
        <v>165</v>
      </c>
      <c r="N68" s="676">
        <f t="shared" si="1"/>
        <v>100</v>
      </c>
      <c r="O68" s="677"/>
      <c r="P68" s="678" t="str">
        <f t="shared" si="2"/>
        <v>(Baik)</v>
      </c>
      <c r="Q68" s="679"/>
      <c r="R68" s="676">
        <f t="shared" si="3"/>
        <v>109</v>
      </c>
      <c r="S68" s="677"/>
      <c r="T68" s="697"/>
      <c r="U68" s="698"/>
    </row>
    <row r="69" spans="1:21" ht="60" customHeight="1">
      <c r="A69" s="307">
        <f>IF('RENCANA SKP'!A69="","",'RENCANA SKP'!A69)</f>
        <v>26</v>
      </c>
      <c r="B69" s="659" t="str">
        <f>IF('RENCANA SKP'!B69="","",'RENCANA SKP'!B69)</f>
        <v>Terlaksananya rencana aksi/ inisiatif strategis dalam rangka pencapaian sasaran dan indikator Kinerja utama organisasi dalam perjanjian Kinerja</v>
      </c>
      <c r="C69" s="659"/>
      <c r="D69" s="659"/>
      <c r="E69" s="659" t="str">
        <f>IF('RENCANA SKP'!E69="","",'RENCANA SKP'!E69)</f>
        <v>Persentase penyelesaian rencana aksi/ inisiatif strategis individu sesuai target waktu yang ditetapkan</v>
      </c>
      <c r="F69" s="659"/>
      <c r="G69" s="659"/>
      <c r="H69" s="116">
        <f>IF('RENCANA SKP'!I69="","",'RENCANA SKP'!I69)</f>
        <v>80</v>
      </c>
      <c r="I69" s="115" t="str">
        <f>IF('RENCANA SKP'!N69="","",'RENCANA SKP'!N69)</f>
        <v>Persen</v>
      </c>
      <c r="J69" s="116">
        <v>80</v>
      </c>
      <c r="K69" s="124" t="str">
        <f t="shared" si="0"/>
        <v>Persen</v>
      </c>
      <c r="L69" s="125" t="s">
        <v>217</v>
      </c>
      <c r="M69" s="125" t="s">
        <v>165</v>
      </c>
      <c r="N69" s="676">
        <f t="shared" ref="N69" si="4">IF(M69="N",(J69/H69*100),IF(M69="K",(1+(1-(J69/H69)))*100,"-"))</f>
        <v>100</v>
      </c>
      <c r="O69" s="677"/>
      <c r="P69" s="678" t="str">
        <f t="shared" ref="P69" si="5">IF(N69&lt;=59,"(Sangat Kurang)",IF(N69&lt;=79,"(Kurang)",IF(N69&lt;=99,"(Cukup)",IF(N69=100,"(Baik)","(Sangat Baik)"))))</f>
        <v>(Baik)</v>
      </c>
      <c r="Q69" s="679"/>
      <c r="R69" s="676">
        <f t="shared" ref="R69" si="6">IF(((N69=100)*AND(N69=H69)),120,IF(N69&gt;110,120,IF(P69="(Sangat Baik)",(110+((10/9)*(N69-101))),IF(P69="(Baik)",109,IF(P69="(Cukup)",(70+(N69-80)),IF(P69="(Kurang)",(50+(N69-60)),((N69/59)*49)))))))</f>
        <v>109</v>
      </c>
      <c r="S69" s="677"/>
      <c r="T69" s="680">
        <f>R69*40%</f>
        <v>43.6</v>
      </c>
      <c r="U69" s="681"/>
    </row>
    <row r="70" spans="1:21" ht="15" customHeight="1">
      <c r="A70" s="558" t="s">
        <v>161</v>
      </c>
      <c r="B70" s="558"/>
      <c r="C70" s="558"/>
      <c r="D70" s="558"/>
      <c r="E70" s="558"/>
      <c r="F70" s="558"/>
      <c r="G70" s="558"/>
      <c r="H70" s="558"/>
      <c r="I70" s="558"/>
      <c r="J70" s="558"/>
      <c r="K70" s="558"/>
      <c r="L70" s="558"/>
      <c r="M70" s="558"/>
      <c r="N70" s="558"/>
      <c r="O70" s="558"/>
      <c r="P70" s="558"/>
      <c r="Q70" s="558"/>
      <c r="R70" s="558"/>
      <c r="S70" s="558"/>
      <c r="T70" s="682">
        <f>SUM(T16:U69)</f>
        <v>111.86415094339623</v>
      </c>
      <c r="U70" s="683"/>
    </row>
    <row r="71" spans="1:21" ht="15.75" customHeight="1">
      <c r="A71" s="684" t="s">
        <v>40</v>
      </c>
      <c r="B71" s="685"/>
      <c r="C71" s="685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85"/>
      <c r="Q71" s="685"/>
      <c r="R71" s="685"/>
      <c r="S71" s="685"/>
      <c r="T71" s="685"/>
      <c r="U71" s="686"/>
    </row>
    <row r="72" spans="1:21" ht="45" customHeight="1">
      <c r="A72" s="307">
        <f>IF('RENCANA SKP'!A72="","",'RENCANA SKP'!A72)</f>
        <v>1</v>
      </c>
      <c r="B72" s="659" t="str">
        <f>IF('RENCANA SKP'!B72="","",'RENCANA SKP'!B72)</f>
        <v>Keikutsertaan dalam kegiatan Gugus Tugas Percepatan Penanganan Corona Virus Disease 2019 (Covid-19)</v>
      </c>
      <c r="C72" s="659"/>
      <c r="D72" s="659"/>
      <c r="E72" s="659" t="str">
        <f>IF('RENCANA SKP'!E72="","",'RENCANA SKP'!E72)</f>
        <v>Jumlah kegiatan Gugus Tugas Covid-19 yang diikuti</v>
      </c>
      <c r="F72" s="659"/>
      <c r="G72" s="659"/>
      <c r="H72" s="116">
        <f>IF('RENCANA SKP'!I72="","",'RENCANA SKP'!I72)</f>
        <v>6</v>
      </c>
      <c r="I72" s="115" t="str">
        <f>IF('RENCANA SKP'!N72="","",'RENCANA SKP'!N72)</f>
        <v>Kegiatan</v>
      </c>
      <c r="J72" s="126">
        <v>6</v>
      </c>
      <c r="K72" s="124" t="str">
        <f t="shared" ref="K72" si="7">I72</f>
        <v>Kegiatan</v>
      </c>
      <c r="L72" s="393">
        <v>3</v>
      </c>
      <c r="M72" s="108" t="s">
        <v>165</v>
      </c>
      <c r="N72" s="676">
        <f t="shared" ref="N72" si="8">IF(M72="N",(J72/H72*100),IF(M72="K",(1+(1-(J72/H72)))*100,"-"))</f>
        <v>100</v>
      </c>
      <c r="O72" s="677"/>
      <c r="P72" s="678" t="str">
        <f t="shared" ref="P72" si="9">IF(N72&lt;=59,"(Sangat Kurang)",IF(N72&lt;=79,"(Kurang)",IF(N72&lt;=99,"(Cukup)",IF(N72=100,"(Baik)","(Sangat Baik)"))))</f>
        <v>(Baik)</v>
      </c>
      <c r="Q72" s="679"/>
      <c r="R72" s="676">
        <f t="shared" ref="R72" si="10">IF(((N72=100)*AND(N72=H72)),120,IF(N72&gt;110,120,IF(P72="(Sangat Baik)",(110+((10/9)*(N72-101))),IF(P72="(Baik)",109,IF(P72="(Cukup)",(70+(N72-80)),IF(P72="(Kurang)",(50+(N72-60)),((N72/59)*49)))))))</f>
        <v>109</v>
      </c>
      <c r="S72" s="677"/>
      <c r="T72" s="672">
        <f>IF(P72="(Sangat Baik)",(L72%*R72),IF(P72="(Baik)",(80%*L72%*R72),IF(P72="(Cukup)",(60%*L72%*R72),IF(P72="(Kurang)",(40%*L72%*R72),(20%*L72%*R72)))))</f>
        <v>2.6160000000000001</v>
      </c>
      <c r="U72" s="673"/>
    </row>
    <row r="73" spans="1:21" ht="15.75" customHeight="1">
      <c r="A73" s="558" t="s">
        <v>161</v>
      </c>
      <c r="B73" s="558"/>
      <c r="C73" s="558"/>
      <c r="D73" s="558"/>
      <c r="E73" s="558"/>
      <c r="F73" s="558"/>
      <c r="G73" s="558"/>
      <c r="H73" s="558"/>
      <c r="I73" s="558"/>
      <c r="J73" s="558"/>
      <c r="K73" s="558"/>
      <c r="L73" s="558"/>
      <c r="M73" s="558"/>
      <c r="N73" s="558"/>
      <c r="O73" s="558"/>
      <c r="P73" s="558"/>
      <c r="Q73" s="558"/>
      <c r="R73" s="558"/>
      <c r="S73" s="558"/>
      <c r="T73" s="674">
        <f>IF(SUM(T72:T72)&gt;10,10,SUM(T72:T72))</f>
        <v>2.6160000000000001</v>
      </c>
      <c r="U73" s="675"/>
    </row>
    <row r="74" spans="1:21" s="101" customFormat="1" ht="30" customHeight="1">
      <c r="A74" s="699" t="s">
        <v>162</v>
      </c>
      <c r="B74" s="699"/>
      <c r="C74" s="699"/>
      <c r="D74" s="699"/>
      <c r="E74" s="699"/>
      <c r="F74" s="699"/>
      <c r="G74" s="699"/>
      <c r="H74" s="699"/>
      <c r="I74" s="699"/>
      <c r="J74" s="699"/>
      <c r="K74" s="699"/>
      <c r="L74" s="699"/>
      <c r="M74" s="699"/>
      <c r="N74" s="699"/>
      <c r="O74" s="699"/>
      <c r="P74" s="699"/>
      <c r="Q74" s="699"/>
      <c r="R74" s="699"/>
      <c r="S74" s="699"/>
      <c r="T74" s="700">
        <f>IF((T70+T73)&gt;120,120,(T70+T73))</f>
        <v>114.48015094339623</v>
      </c>
      <c r="U74" s="701"/>
    </row>
    <row r="75" spans="1:21" ht="30" customHeight="1">
      <c r="A75" s="702" t="s">
        <v>163</v>
      </c>
      <c r="B75" s="703"/>
      <c r="C75" s="703"/>
      <c r="D75" s="703"/>
      <c r="E75" s="703"/>
      <c r="F75" s="703"/>
      <c r="G75" s="703"/>
      <c r="H75" s="703"/>
      <c r="I75" s="703"/>
      <c r="J75" s="703"/>
      <c r="K75" s="703"/>
      <c r="L75" s="703"/>
      <c r="M75" s="703"/>
      <c r="N75" s="703"/>
      <c r="O75" s="703"/>
      <c r="P75" s="703"/>
      <c r="Q75" s="703"/>
      <c r="R75" s="703"/>
      <c r="S75" s="703"/>
      <c r="T75" s="703"/>
      <c r="U75" s="704"/>
    </row>
    <row r="76" spans="1:21" ht="15.75" customHeight="1"/>
    <row r="77" spans="1:21" ht="15.75" customHeight="1"/>
    <row r="78" spans="1:21" ht="15.75" customHeight="1">
      <c r="N78" s="79" t="s">
        <v>510</v>
      </c>
    </row>
    <row r="79" spans="1:21" ht="15.75" customHeight="1">
      <c r="N79" s="79" t="s">
        <v>134</v>
      </c>
    </row>
    <row r="80" spans="1:21" ht="15.75" customHeight="1"/>
    <row r="81" spans="14:14" ht="15.75" customHeight="1"/>
    <row r="82" spans="14:14" ht="15.75" customHeight="1"/>
    <row r="83" spans="14:14" ht="15.75" customHeight="1"/>
    <row r="84" spans="14:14" ht="15.75" customHeight="1">
      <c r="N84" s="79" t="str">
        <f>N8</f>
        <v>H. SIDIK PRAMONO, S.Ag, M.Si.</v>
      </c>
    </row>
    <row r="85" spans="14:14" ht="15.75" customHeight="1">
      <c r="N85" s="79" t="str">
        <f>"NIP. "&amp;N9</f>
        <v>NIP. 19700303 199703 1 004</v>
      </c>
    </row>
    <row r="86" spans="14:14" ht="15.75" customHeight="1"/>
  </sheetData>
  <mergeCells count="318">
    <mergeCell ref="J8:L8"/>
    <mergeCell ref="J9:L9"/>
    <mergeCell ref="J10:L10"/>
    <mergeCell ref="J11:L11"/>
    <mergeCell ref="J12:L12"/>
    <mergeCell ref="A74:S74"/>
    <mergeCell ref="T74:U74"/>
    <mergeCell ref="A75:U75"/>
    <mergeCell ref="J7:U7"/>
    <mergeCell ref="A7:I7"/>
    <mergeCell ref="J13:K13"/>
    <mergeCell ref="J14:K14"/>
    <mergeCell ref="E24:G24"/>
    <mergeCell ref="B21:D21"/>
    <mergeCell ref="B22:D22"/>
    <mergeCell ref="E21:G21"/>
    <mergeCell ref="E22:G22"/>
    <mergeCell ref="B31:D31"/>
    <mergeCell ref="B32:D32"/>
    <mergeCell ref="E31:G31"/>
    <mergeCell ref="E32:G32"/>
    <mergeCell ref="B29:D29"/>
    <mergeCell ref="B30:D30"/>
    <mergeCell ref="E29:G29"/>
    <mergeCell ref="A1:U1"/>
    <mergeCell ref="A2:U2"/>
    <mergeCell ref="D5:H5"/>
    <mergeCell ref="B13:D13"/>
    <mergeCell ref="A8:B8"/>
    <mergeCell ref="A9:B9"/>
    <mergeCell ref="B19:D19"/>
    <mergeCell ref="B20:D20"/>
    <mergeCell ref="E19:G19"/>
    <mergeCell ref="E20:G20"/>
    <mergeCell ref="B17:D17"/>
    <mergeCell ref="B18:D18"/>
    <mergeCell ref="B14:D14"/>
    <mergeCell ref="A15:U15"/>
    <mergeCell ref="B16:D16"/>
    <mergeCell ref="T14:U14"/>
    <mergeCell ref="T16:U68"/>
    <mergeCell ref="B25:D25"/>
    <mergeCell ref="B26:D26"/>
    <mergeCell ref="E25:G25"/>
    <mergeCell ref="E26:G26"/>
    <mergeCell ref="B23:D23"/>
    <mergeCell ref="B24:D24"/>
    <mergeCell ref="E23:G23"/>
    <mergeCell ref="E30:G30"/>
    <mergeCell ref="B27:D27"/>
    <mergeCell ref="B28:D28"/>
    <mergeCell ref="E27:G27"/>
    <mergeCell ref="E28:G28"/>
    <mergeCell ref="B37:D37"/>
    <mergeCell ref="B38:D38"/>
    <mergeCell ref="E37:G37"/>
    <mergeCell ref="E38:G38"/>
    <mergeCell ref="B35:D35"/>
    <mergeCell ref="B36:D36"/>
    <mergeCell ref="E35:G35"/>
    <mergeCell ref="E36:G36"/>
    <mergeCell ref="B33:D33"/>
    <mergeCell ref="B34:D34"/>
    <mergeCell ref="E33:G33"/>
    <mergeCell ref="E34:G34"/>
    <mergeCell ref="B43:D43"/>
    <mergeCell ref="B44:D44"/>
    <mergeCell ref="E43:G43"/>
    <mergeCell ref="E44:G44"/>
    <mergeCell ref="B41:D41"/>
    <mergeCell ref="B42:D42"/>
    <mergeCell ref="E41:G41"/>
    <mergeCell ref="E42:G42"/>
    <mergeCell ref="B39:D39"/>
    <mergeCell ref="B40:D40"/>
    <mergeCell ref="E39:G39"/>
    <mergeCell ref="E40:G40"/>
    <mergeCell ref="B49:D49"/>
    <mergeCell ref="B50:D50"/>
    <mergeCell ref="E49:G49"/>
    <mergeCell ref="E50:G50"/>
    <mergeCell ref="B47:D47"/>
    <mergeCell ref="B48:D48"/>
    <mergeCell ref="E47:G47"/>
    <mergeCell ref="E48:G48"/>
    <mergeCell ref="B45:D45"/>
    <mergeCell ref="B46:D46"/>
    <mergeCell ref="E45:G45"/>
    <mergeCell ref="E46:G46"/>
    <mergeCell ref="B55:D55"/>
    <mergeCell ref="B56:D56"/>
    <mergeCell ref="E55:G55"/>
    <mergeCell ref="E56:G56"/>
    <mergeCell ref="B53:D53"/>
    <mergeCell ref="B54:D54"/>
    <mergeCell ref="E53:G53"/>
    <mergeCell ref="E54:G54"/>
    <mergeCell ref="B51:D51"/>
    <mergeCell ref="B52:D52"/>
    <mergeCell ref="E51:G51"/>
    <mergeCell ref="E52:G52"/>
    <mergeCell ref="B61:D61"/>
    <mergeCell ref="B62:D62"/>
    <mergeCell ref="E61:G61"/>
    <mergeCell ref="E62:G62"/>
    <mergeCell ref="B59:D59"/>
    <mergeCell ref="B60:D60"/>
    <mergeCell ref="E59:G59"/>
    <mergeCell ref="E60:G60"/>
    <mergeCell ref="B57:D57"/>
    <mergeCell ref="B58:D58"/>
    <mergeCell ref="E57:G57"/>
    <mergeCell ref="E58:G58"/>
    <mergeCell ref="B67:D67"/>
    <mergeCell ref="B68:D68"/>
    <mergeCell ref="E67:G67"/>
    <mergeCell ref="E68:G68"/>
    <mergeCell ref="B65:D65"/>
    <mergeCell ref="B66:D66"/>
    <mergeCell ref="E65:G65"/>
    <mergeCell ref="E66:G66"/>
    <mergeCell ref="B63:D63"/>
    <mergeCell ref="B64:D64"/>
    <mergeCell ref="E63:G63"/>
    <mergeCell ref="E64:G64"/>
    <mergeCell ref="N16:O16"/>
    <mergeCell ref="P16:Q16"/>
    <mergeCell ref="R16:S16"/>
    <mergeCell ref="N17:O17"/>
    <mergeCell ref="P17:Q17"/>
    <mergeCell ref="R17:S17"/>
    <mergeCell ref="A10:B10"/>
    <mergeCell ref="A11:B11"/>
    <mergeCell ref="A12:B12"/>
    <mergeCell ref="E13:G13"/>
    <mergeCell ref="P14:Q14"/>
    <mergeCell ref="T13:U13"/>
    <mergeCell ref="E16:G16"/>
    <mergeCell ref="E17:G17"/>
    <mergeCell ref="N20:O20"/>
    <mergeCell ref="P20:Q20"/>
    <mergeCell ref="R20:S20"/>
    <mergeCell ref="N21:O21"/>
    <mergeCell ref="P21:Q21"/>
    <mergeCell ref="R21:S21"/>
    <mergeCell ref="N19:O19"/>
    <mergeCell ref="P19:Q19"/>
    <mergeCell ref="R19:S19"/>
    <mergeCell ref="E18:G18"/>
    <mergeCell ref="R14:S14"/>
    <mergeCell ref="E14:G14"/>
    <mergeCell ref="H14:I14"/>
    <mergeCell ref="N14:O14"/>
    <mergeCell ref="N18:O18"/>
    <mergeCell ref="P18:Q18"/>
    <mergeCell ref="R18:S18"/>
    <mergeCell ref="H13:I13"/>
    <mergeCell ref="N13:O13"/>
    <mergeCell ref="P13:Q13"/>
    <mergeCell ref="R13:S13"/>
    <mergeCell ref="N24:O24"/>
    <mergeCell ref="P24:Q24"/>
    <mergeCell ref="R24:S24"/>
    <mergeCell ref="N25:O25"/>
    <mergeCell ref="P25:Q25"/>
    <mergeCell ref="R25:S25"/>
    <mergeCell ref="N22:O22"/>
    <mergeCell ref="P22:Q22"/>
    <mergeCell ref="R22:S22"/>
    <mergeCell ref="N23:O23"/>
    <mergeCell ref="P23:Q23"/>
    <mergeCell ref="R23:S23"/>
    <mergeCell ref="N28:O28"/>
    <mergeCell ref="P28:Q28"/>
    <mergeCell ref="R28:S28"/>
    <mergeCell ref="N29:O29"/>
    <mergeCell ref="P29:Q29"/>
    <mergeCell ref="R29:S29"/>
    <mergeCell ref="N26:O26"/>
    <mergeCell ref="P26:Q26"/>
    <mergeCell ref="R26:S26"/>
    <mergeCell ref="N27:O27"/>
    <mergeCell ref="P27:Q27"/>
    <mergeCell ref="R27:S27"/>
    <mergeCell ref="N32:O32"/>
    <mergeCell ref="P32:Q32"/>
    <mergeCell ref="R32:S32"/>
    <mergeCell ref="N33:O33"/>
    <mergeCell ref="P33:Q33"/>
    <mergeCell ref="R33:S33"/>
    <mergeCell ref="N30:O30"/>
    <mergeCell ref="P30:Q30"/>
    <mergeCell ref="R30:S30"/>
    <mergeCell ref="N31:O31"/>
    <mergeCell ref="P31:Q31"/>
    <mergeCell ref="R31:S31"/>
    <mergeCell ref="N36:O36"/>
    <mergeCell ref="P36:Q36"/>
    <mergeCell ref="R36:S36"/>
    <mergeCell ref="N37:O37"/>
    <mergeCell ref="P37:Q37"/>
    <mergeCell ref="R37:S37"/>
    <mergeCell ref="N34:O34"/>
    <mergeCell ref="P34:Q34"/>
    <mergeCell ref="R34:S34"/>
    <mergeCell ref="N35:O35"/>
    <mergeCell ref="P35:Q35"/>
    <mergeCell ref="R35:S35"/>
    <mergeCell ref="N40:O40"/>
    <mergeCell ref="P40:Q40"/>
    <mergeCell ref="R40:S40"/>
    <mergeCell ref="N41:O41"/>
    <mergeCell ref="P41:Q41"/>
    <mergeCell ref="R41:S41"/>
    <mergeCell ref="N38:O38"/>
    <mergeCell ref="P38:Q38"/>
    <mergeCell ref="R38:S38"/>
    <mergeCell ref="N39:O39"/>
    <mergeCell ref="P39:Q39"/>
    <mergeCell ref="R39:S39"/>
    <mergeCell ref="N44:O44"/>
    <mergeCell ref="P44:Q44"/>
    <mergeCell ref="R44:S44"/>
    <mergeCell ref="N45:O45"/>
    <mergeCell ref="P45:Q45"/>
    <mergeCell ref="R45:S45"/>
    <mergeCell ref="N42:O42"/>
    <mergeCell ref="P42:Q42"/>
    <mergeCell ref="R42:S42"/>
    <mergeCell ref="N43:O43"/>
    <mergeCell ref="P43:Q43"/>
    <mergeCell ref="R43:S43"/>
    <mergeCell ref="N48:O48"/>
    <mergeCell ref="P48:Q48"/>
    <mergeCell ref="R48:S48"/>
    <mergeCell ref="N49:O49"/>
    <mergeCell ref="P49:Q49"/>
    <mergeCell ref="R49:S49"/>
    <mergeCell ref="N46:O46"/>
    <mergeCell ref="P46:Q46"/>
    <mergeCell ref="R46:S46"/>
    <mergeCell ref="N47:O47"/>
    <mergeCell ref="P47:Q47"/>
    <mergeCell ref="R47:S47"/>
    <mergeCell ref="N52:O52"/>
    <mergeCell ref="P52:Q52"/>
    <mergeCell ref="R52:S52"/>
    <mergeCell ref="N53:O53"/>
    <mergeCell ref="P53:Q53"/>
    <mergeCell ref="R53:S53"/>
    <mergeCell ref="N50:O50"/>
    <mergeCell ref="P50:Q50"/>
    <mergeCell ref="R50:S50"/>
    <mergeCell ref="N51:O51"/>
    <mergeCell ref="P51:Q51"/>
    <mergeCell ref="R51:S51"/>
    <mergeCell ref="N56:O56"/>
    <mergeCell ref="P56:Q56"/>
    <mergeCell ref="R56:S56"/>
    <mergeCell ref="N57:O57"/>
    <mergeCell ref="P57:Q57"/>
    <mergeCell ref="R57:S57"/>
    <mergeCell ref="N54:O54"/>
    <mergeCell ref="P54:Q54"/>
    <mergeCell ref="R54:S54"/>
    <mergeCell ref="N55:O55"/>
    <mergeCell ref="P55:Q55"/>
    <mergeCell ref="R55:S55"/>
    <mergeCell ref="N60:O60"/>
    <mergeCell ref="P60:Q60"/>
    <mergeCell ref="R60:S60"/>
    <mergeCell ref="N61:O61"/>
    <mergeCell ref="P61:Q61"/>
    <mergeCell ref="R61:S61"/>
    <mergeCell ref="N58:O58"/>
    <mergeCell ref="P58:Q58"/>
    <mergeCell ref="R58:S58"/>
    <mergeCell ref="N59:O59"/>
    <mergeCell ref="P59:Q59"/>
    <mergeCell ref="R59:S59"/>
    <mergeCell ref="N64:O64"/>
    <mergeCell ref="P64:Q64"/>
    <mergeCell ref="R64:S64"/>
    <mergeCell ref="N65:O65"/>
    <mergeCell ref="P65:Q65"/>
    <mergeCell ref="R65:S65"/>
    <mergeCell ref="N62:O62"/>
    <mergeCell ref="P62:Q62"/>
    <mergeCell ref="R62:S62"/>
    <mergeCell ref="N63:O63"/>
    <mergeCell ref="P63:Q63"/>
    <mergeCell ref="R63:S63"/>
    <mergeCell ref="N68:O68"/>
    <mergeCell ref="P68:Q68"/>
    <mergeCell ref="R68:S68"/>
    <mergeCell ref="N66:O66"/>
    <mergeCell ref="P66:Q66"/>
    <mergeCell ref="R66:S66"/>
    <mergeCell ref="N67:O67"/>
    <mergeCell ref="P67:Q67"/>
    <mergeCell ref="R67:S67"/>
    <mergeCell ref="A73:S73"/>
    <mergeCell ref="T72:U72"/>
    <mergeCell ref="T73:U73"/>
    <mergeCell ref="E72:G72"/>
    <mergeCell ref="N69:O69"/>
    <mergeCell ref="P69:Q69"/>
    <mergeCell ref="R69:S69"/>
    <mergeCell ref="T69:U69"/>
    <mergeCell ref="T70:U70"/>
    <mergeCell ref="A70:S70"/>
    <mergeCell ref="A71:U71"/>
    <mergeCell ref="B72:D72"/>
    <mergeCell ref="N72:O72"/>
    <mergeCell ref="P72:Q72"/>
    <mergeCell ref="R72:S72"/>
    <mergeCell ref="B69:D69"/>
    <mergeCell ref="E69:G69"/>
  </mergeCells>
  <hyperlinks>
    <hyperlink ref="A1:U1" location="Menu!A1" display="PENILAIAN SASARAN KINERJA PEGAWAI" xr:uid="{9119D788-3028-4550-B43D-5D5AF4764098}"/>
  </hyperlinks>
  <pageMargins left="0.51181102362204722" right="0.51181102362204722" top="0.74803149606299213" bottom="0.51181102362204722" header="0" footer="0"/>
  <pageSetup paperSize="9" scale="7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Q31"/>
  <sheetViews>
    <sheetView workbookViewId="0">
      <selection sqref="A1:Q1"/>
    </sheetView>
  </sheetViews>
  <sheetFormatPr defaultColWidth="12.625" defaultRowHeight="15" customHeight="1"/>
  <cols>
    <col min="1" max="1" width="4.625" style="102" customWidth="1"/>
    <col min="2" max="2" width="12.625" style="79" customWidth="1"/>
    <col min="3" max="3" width="2.125" style="79" customWidth="1"/>
    <col min="4" max="4" width="22.625" style="79" customWidth="1"/>
    <col min="5" max="7" width="6.625" style="79" customWidth="1"/>
    <col min="8" max="8" width="17.625" style="79" customWidth="1"/>
    <col min="9" max="9" width="2.125" style="79" customWidth="1"/>
    <col min="10" max="17" width="5.125" style="79" customWidth="1"/>
    <col min="18" max="26" width="7.625" style="76" customWidth="1"/>
    <col min="27" max="16384" width="12.625" style="76"/>
  </cols>
  <sheetData>
    <row r="1" spans="1:17" ht="15" customHeight="1">
      <c r="A1" s="549" t="s">
        <v>167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1:17" ht="15" customHeight="1">
      <c r="B3" s="102"/>
    </row>
    <row r="4" spans="1:17" ht="15" customHeight="1">
      <c r="B4" s="102"/>
      <c r="J4" s="79" t="s">
        <v>70</v>
      </c>
    </row>
    <row r="5" spans="1:17" ht="15" customHeight="1">
      <c r="A5" s="80" t="s">
        <v>1</v>
      </c>
      <c r="C5" s="80" t="s">
        <v>5</v>
      </c>
      <c r="D5" s="551" t="str">
        <f>'DATA PNS'!E3</f>
        <v>Madrasah Tsanawiyah Negeri 4 Sleman</v>
      </c>
      <c r="E5" s="551"/>
      <c r="F5" s="551"/>
      <c r="G5" s="551"/>
      <c r="H5" s="80"/>
      <c r="I5" s="80"/>
      <c r="J5" s="80" t="str">
        <f>'DATA PNS'!E4</f>
        <v>01 Juli s/d 31 Desember 2021</v>
      </c>
      <c r="K5" s="80"/>
      <c r="L5" s="80"/>
      <c r="M5" s="80"/>
      <c r="N5" s="80"/>
      <c r="O5" s="80"/>
      <c r="P5" s="80"/>
      <c r="Q5" s="80"/>
    </row>
    <row r="6" spans="1:17" ht="15" customHeight="1">
      <c r="D6" s="81"/>
      <c r="E6" s="81"/>
      <c r="F6" s="81"/>
      <c r="G6" s="81"/>
      <c r="J6" s="82"/>
    </row>
    <row r="7" spans="1:17" ht="15" customHeight="1">
      <c r="A7" s="552" t="s">
        <v>2</v>
      </c>
      <c r="B7" s="553"/>
      <c r="C7" s="553"/>
      <c r="D7" s="553"/>
      <c r="E7" s="553"/>
      <c r="F7" s="553"/>
      <c r="G7" s="554"/>
      <c r="H7" s="552" t="s">
        <v>3</v>
      </c>
      <c r="I7" s="553"/>
      <c r="J7" s="553"/>
      <c r="K7" s="553"/>
      <c r="L7" s="553"/>
      <c r="M7" s="553"/>
      <c r="N7" s="553"/>
      <c r="O7" s="553"/>
      <c r="P7" s="553"/>
      <c r="Q7" s="554"/>
    </row>
    <row r="8" spans="1:17" ht="15" customHeight="1">
      <c r="A8" s="547" t="s">
        <v>4</v>
      </c>
      <c r="B8" s="548"/>
      <c r="C8" s="84" t="s">
        <v>5</v>
      </c>
      <c r="D8" s="85" t="str">
        <f>'DATA PNS'!E7</f>
        <v>Dra. ISTOYO BAMBANG IRIANTO, M.M.</v>
      </c>
      <c r="E8" s="86"/>
      <c r="F8" s="86"/>
      <c r="G8" s="87"/>
      <c r="H8" s="88" t="s">
        <v>4</v>
      </c>
      <c r="I8" s="84" t="s">
        <v>5</v>
      </c>
      <c r="J8" s="89" t="str">
        <f>'DATA PNS'!E13</f>
        <v>H. SIDIK PRAMONO, S.Ag, M.Si.</v>
      </c>
      <c r="K8" s="90"/>
      <c r="L8" s="90"/>
      <c r="M8" s="90"/>
      <c r="N8" s="90"/>
      <c r="O8" s="90"/>
      <c r="P8" s="90"/>
      <c r="Q8" s="91"/>
    </row>
    <row r="9" spans="1:17" ht="15" customHeight="1">
      <c r="A9" s="547" t="s">
        <v>6</v>
      </c>
      <c r="B9" s="548"/>
      <c r="C9" s="84" t="s">
        <v>5</v>
      </c>
      <c r="D9" s="85" t="str">
        <f>'DATA PNS'!E8</f>
        <v>19621117 199403 1 004</v>
      </c>
      <c r="E9" s="86"/>
      <c r="F9" s="86"/>
      <c r="G9" s="87"/>
      <c r="H9" s="88" t="s">
        <v>6</v>
      </c>
      <c r="I9" s="84" t="s">
        <v>5</v>
      </c>
      <c r="J9" s="89" t="str">
        <f>'DATA PNS'!E14</f>
        <v>19700303 199703 1 004</v>
      </c>
      <c r="K9" s="90"/>
      <c r="L9" s="90"/>
      <c r="M9" s="90"/>
      <c r="N9" s="90"/>
      <c r="O9" s="90"/>
      <c r="P9" s="90"/>
      <c r="Q9" s="91"/>
    </row>
    <row r="10" spans="1:17" ht="15" customHeight="1">
      <c r="A10" s="547" t="s">
        <v>7</v>
      </c>
      <c r="B10" s="548"/>
      <c r="C10" s="84" t="s">
        <v>5</v>
      </c>
      <c r="D10" s="85" t="str">
        <f>'DATA PNS'!E9</f>
        <v>Pembina / IV a</v>
      </c>
      <c r="E10" s="86"/>
      <c r="F10" s="86"/>
      <c r="G10" s="87"/>
      <c r="H10" s="88" t="s">
        <v>7</v>
      </c>
      <c r="I10" s="84" t="s">
        <v>5</v>
      </c>
      <c r="J10" s="89" t="str">
        <f>'DATA PNS'!E15</f>
        <v>Pembina / IV a</v>
      </c>
      <c r="K10" s="90"/>
      <c r="L10" s="90"/>
      <c r="M10" s="90"/>
      <c r="N10" s="90"/>
      <c r="O10" s="90"/>
      <c r="P10" s="90"/>
      <c r="Q10" s="91"/>
    </row>
    <row r="11" spans="1:17" ht="15" customHeight="1">
      <c r="A11" s="547" t="s">
        <v>8</v>
      </c>
      <c r="B11" s="548"/>
      <c r="C11" s="84" t="s">
        <v>5</v>
      </c>
      <c r="D11" s="85" t="str">
        <f>'DATA PNS'!E10</f>
        <v>Kepala Madrasah Tsanawiyah Negeri 4 Sleman</v>
      </c>
      <c r="E11" s="86"/>
      <c r="F11" s="86"/>
      <c r="G11" s="87"/>
      <c r="H11" s="88" t="s">
        <v>8</v>
      </c>
      <c r="I11" s="84" t="s">
        <v>5</v>
      </c>
      <c r="J11" s="89" t="str">
        <f>'DATA PNS'!E16</f>
        <v>Kepala Kantor Kementerian Agama Kab. Sleman</v>
      </c>
      <c r="K11" s="90"/>
      <c r="L11" s="90"/>
      <c r="M11" s="90"/>
      <c r="N11" s="90"/>
      <c r="O11" s="90"/>
      <c r="P11" s="90"/>
      <c r="Q11" s="91"/>
    </row>
    <row r="12" spans="1:17" ht="15" customHeight="1">
      <c r="A12" s="555" t="s">
        <v>9</v>
      </c>
      <c r="B12" s="556"/>
      <c r="C12" s="112" t="s">
        <v>5</v>
      </c>
      <c r="D12" s="127" t="str">
        <f>'DATA PNS'!E11</f>
        <v>Madrasah Tsanawiyah Negeri 4 Sleman</v>
      </c>
      <c r="E12" s="119"/>
      <c r="F12" s="119"/>
      <c r="G12" s="112"/>
      <c r="H12" s="128" t="s">
        <v>9</v>
      </c>
      <c r="I12" s="112" t="s">
        <v>5</v>
      </c>
      <c r="J12" s="113" t="str">
        <f>'DATA PNS'!E17</f>
        <v>Kantor Kementerian Agama Kab. Sleman</v>
      </c>
      <c r="K12" s="105"/>
      <c r="L12" s="105"/>
      <c r="M12" s="105"/>
      <c r="N12" s="105"/>
      <c r="O12" s="105"/>
      <c r="P12" s="105"/>
      <c r="Q12" s="106"/>
    </row>
    <row r="13" spans="1:17" s="101" customFormat="1" ht="24" customHeight="1">
      <c r="A13" s="107" t="s">
        <v>10</v>
      </c>
      <c r="B13" s="669" t="s">
        <v>168</v>
      </c>
      <c r="C13" s="669"/>
      <c r="D13" s="669"/>
      <c r="E13" s="669"/>
      <c r="F13" s="669"/>
      <c r="G13" s="669"/>
      <c r="H13" s="557" t="s">
        <v>168</v>
      </c>
      <c r="I13" s="557"/>
      <c r="J13" s="557"/>
      <c r="K13" s="557"/>
      <c r="L13" s="557"/>
      <c r="M13" s="557"/>
      <c r="N13" s="557"/>
      <c r="O13" s="557"/>
      <c r="P13" s="557"/>
      <c r="Q13" s="557"/>
    </row>
    <row r="14" spans="1:17">
      <c r="A14" s="104" t="s">
        <v>14</v>
      </c>
      <c r="B14" s="653" t="s">
        <v>15</v>
      </c>
      <c r="C14" s="653"/>
      <c r="D14" s="653"/>
      <c r="E14" s="653"/>
      <c r="F14" s="653"/>
      <c r="G14" s="653"/>
      <c r="H14" s="709" t="s">
        <v>16</v>
      </c>
      <c r="I14" s="710"/>
      <c r="J14" s="710"/>
      <c r="K14" s="710"/>
      <c r="L14" s="710"/>
      <c r="M14" s="710"/>
      <c r="N14" s="710"/>
      <c r="O14" s="710"/>
      <c r="P14" s="710"/>
      <c r="Q14" s="710"/>
    </row>
    <row r="15" spans="1:17" ht="30" customHeight="1">
      <c r="A15" s="111">
        <v>1</v>
      </c>
      <c r="B15" s="659" t="s">
        <v>171</v>
      </c>
      <c r="C15" s="659"/>
      <c r="D15" s="659"/>
      <c r="E15" s="659"/>
      <c r="F15" s="659"/>
      <c r="G15" s="659"/>
      <c r="H15" s="572">
        <v>92</v>
      </c>
      <c r="I15" s="572"/>
      <c r="J15" s="572"/>
      <c r="K15" s="572"/>
      <c r="L15" s="572"/>
      <c r="M15" s="572"/>
      <c r="N15" s="572"/>
      <c r="O15" s="572"/>
      <c r="P15" s="572"/>
      <c r="Q15" s="572"/>
    </row>
    <row r="16" spans="1:17" ht="30" customHeight="1">
      <c r="A16" s="111">
        <v>2</v>
      </c>
      <c r="B16" s="659" t="s">
        <v>172</v>
      </c>
      <c r="C16" s="659"/>
      <c r="D16" s="659"/>
      <c r="E16" s="659"/>
      <c r="F16" s="659"/>
      <c r="G16" s="659"/>
      <c r="H16" s="572">
        <v>96</v>
      </c>
      <c r="I16" s="572"/>
      <c r="J16" s="572"/>
      <c r="K16" s="572"/>
      <c r="L16" s="572"/>
      <c r="M16" s="572"/>
      <c r="N16" s="572"/>
      <c r="O16" s="572"/>
      <c r="P16" s="572"/>
      <c r="Q16" s="572"/>
    </row>
    <row r="17" spans="1:17" ht="30" customHeight="1">
      <c r="A17" s="111">
        <v>3</v>
      </c>
      <c r="B17" s="659" t="s">
        <v>173</v>
      </c>
      <c r="C17" s="659"/>
      <c r="D17" s="659"/>
      <c r="E17" s="659"/>
      <c r="F17" s="659"/>
      <c r="G17" s="659"/>
      <c r="H17" s="572">
        <v>93</v>
      </c>
      <c r="I17" s="572"/>
      <c r="J17" s="572"/>
      <c r="K17" s="572"/>
      <c r="L17" s="572"/>
      <c r="M17" s="572"/>
      <c r="N17" s="572"/>
      <c r="O17" s="572"/>
      <c r="P17" s="572"/>
      <c r="Q17" s="572"/>
    </row>
    <row r="18" spans="1:17" ht="30" customHeight="1">
      <c r="A18" s="111">
        <v>4</v>
      </c>
      <c r="B18" s="659" t="s">
        <v>174</v>
      </c>
      <c r="C18" s="659"/>
      <c r="D18" s="659"/>
      <c r="E18" s="659"/>
      <c r="F18" s="659"/>
      <c r="G18" s="659"/>
      <c r="H18" s="572">
        <v>98</v>
      </c>
      <c r="I18" s="572"/>
      <c r="J18" s="572"/>
      <c r="K18" s="572"/>
      <c r="L18" s="572"/>
      <c r="M18" s="572"/>
      <c r="N18" s="572"/>
      <c r="O18" s="572"/>
      <c r="P18" s="572"/>
      <c r="Q18" s="572"/>
    </row>
    <row r="19" spans="1:17" ht="30" customHeight="1">
      <c r="A19" s="111">
        <v>5</v>
      </c>
      <c r="B19" s="659" t="s">
        <v>175</v>
      </c>
      <c r="C19" s="659"/>
      <c r="D19" s="659"/>
      <c r="E19" s="659"/>
      <c r="F19" s="659"/>
      <c r="G19" s="659"/>
      <c r="H19" s="572">
        <v>102</v>
      </c>
      <c r="I19" s="572"/>
      <c r="J19" s="572"/>
      <c r="K19" s="572"/>
      <c r="L19" s="572"/>
      <c r="M19" s="572"/>
      <c r="N19" s="572"/>
      <c r="O19" s="572"/>
      <c r="P19" s="572"/>
      <c r="Q19" s="572"/>
    </row>
    <row r="20" spans="1:17" ht="30" customHeight="1">
      <c r="A20" s="708" t="s">
        <v>170</v>
      </c>
      <c r="B20" s="563"/>
      <c r="C20" s="563"/>
      <c r="D20" s="563"/>
      <c r="E20" s="563"/>
      <c r="F20" s="563"/>
      <c r="G20" s="564"/>
      <c r="H20" s="572">
        <f>IF(H19="-",AVERAGE(H15:Q18),AVERAGE(H15:Q19))</f>
        <v>96.2</v>
      </c>
      <c r="I20" s="572"/>
      <c r="J20" s="572"/>
      <c r="K20" s="572"/>
      <c r="L20" s="572"/>
      <c r="M20" s="572"/>
      <c r="N20" s="572"/>
      <c r="O20" s="572"/>
      <c r="P20" s="572"/>
      <c r="Q20" s="572"/>
    </row>
    <row r="21" spans="1:17" ht="15.75" customHeight="1"/>
    <row r="22" spans="1:17" ht="15.75" customHeight="1"/>
    <row r="23" spans="1:17" ht="15.75" customHeight="1">
      <c r="J23" s="79" t="str">
        <f>'PENILAIAN SKP'!N78</f>
        <v>Sleman, 3 Januari 2022</v>
      </c>
    </row>
    <row r="24" spans="1:17" ht="15.75" customHeight="1">
      <c r="J24" s="79" t="s">
        <v>134</v>
      </c>
    </row>
    <row r="25" spans="1:17" ht="15.75" customHeight="1"/>
    <row r="26" spans="1:17" ht="15.75" customHeight="1"/>
    <row r="27" spans="1:17" ht="15.75" customHeight="1"/>
    <row r="28" spans="1:17" ht="15.75" customHeight="1"/>
    <row r="29" spans="1:17" ht="15.75" customHeight="1">
      <c r="J29" s="79" t="str">
        <f>J8</f>
        <v>H. SIDIK PRAMONO, S.Ag, M.Si.</v>
      </c>
    </row>
    <row r="30" spans="1:17" ht="15.75" customHeight="1">
      <c r="J30" s="79" t="str">
        <f>"NIP. "&amp;J9</f>
        <v>NIP. 19700303 199703 1 004</v>
      </c>
    </row>
    <row r="31" spans="1:17" s="102" customFormat="1" ht="15.7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</row>
  </sheetData>
  <mergeCells count="26">
    <mergeCell ref="A20:G20"/>
    <mergeCell ref="H14:Q14"/>
    <mergeCell ref="H15:Q15"/>
    <mergeCell ref="H16:Q16"/>
    <mergeCell ref="H17:Q17"/>
    <mergeCell ref="H18:Q18"/>
    <mergeCell ref="H19:Q19"/>
    <mergeCell ref="B14:G14"/>
    <mergeCell ref="B15:G15"/>
    <mergeCell ref="B16:G16"/>
    <mergeCell ref="B17:G17"/>
    <mergeCell ref="B18:G18"/>
    <mergeCell ref="B19:G19"/>
    <mergeCell ref="H20:Q20"/>
    <mergeCell ref="H13:Q13"/>
    <mergeCell ref="A1:Q1"/>
    <mergeCell ref="A2:Q2"/>
    <mergeCell ref="D5:G5"/>
    <mergeCell ref="A7:G7"/>
    <mergeCell ref="H7:Q7"/>
    <mergeCell ref="A8:B8"/>
    <mergeCell ref="B13:G13"/>
    <mergeCell ref="A9:B9"/>
    <mergeCell ref="A10:B10"/>
    <mergeCell ref="A11:B11"/>
    <mergeCell ref="A12:B12"/>
  </mergeCells>
  <hyperlinks>
    <hyperlink ref="A1:Q1" location="Menu!A1" display="PENILAIAN PERILAKU KERJA" xr:uid="{C232DF87-27A9-4840-B06E-2ABB64EDFE41}"/>
  </hyperlinks>
  <pageMargins left="0.70866141732283472" right="0.51181102362204722" top="0.74803149606299213" bottom="0.51181102362204722" header="0" footer="0"/>
  <pageSetup paperSize="9" scale="6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Q30"/>
  <sheetViews>
    <sheetView workbookViewId="0">
      <selection sqref="A1:Q1"/>
    </sheetView>
  </sheetViews>
  <sheetFormatPr defaultColWidth="12.625" defaultRowHeight="15" customHeight="1"/>
  <cols>
    <col min="1" max="1" width="4.625" style="102" customWidth="1"/>
    <col min="2" max="2" width="12.625" style="79" customWidth="1"/>
    <col min="3" max="3" width="2.125" style="79" customWidth="1"/>
    <col min="4" max="4" width="22.625" style="79" customWidth="1"/>
    <col min="5" max="7" width="6.625" style="79" customWidth="1"/>
    <col min="8" max="8" width="17.625" style="79" customWidth="1"/>
    <col min="9" max="9" width="2.125" style="79" customWidth="1"/>
    <col min="10" max="17" width="5.125" style="79" customWidth="1"/>
    <col min="18" max="26" width="7.625" style="76" customWidth="1"/>
    <col min="27" max="16384" width="12.625" style="76"/>
  </cols>
  <sheetData>
    <row r="1" spans="1:17" ht="15" customHeight="1">
      <c r="A1" s="549" t="s">
        <v>182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1:17" ht="15" customHeight="1">
      <c r="B3" s="102"/>
    </row>
    <row r="4" spans="1:17" ht="15" customHeight="1">
      <c r="B4" s="102"/>
      <c r="J4" s="79" t="s">
        <v>70</v>
      </c>
    </row>
    <row r="5" spans="1:17" ht="15" customHeight="1">
      <c r="A5" s="80" t="s">
        <v>1</v>
      </c>
      <c r="C5" s="80" t="s">
        <v>5</v>
      </c>
      <c r="D5" s="551" t="str">
        <f>'DATA PNS'!E3</f>
        <v>Madrasah Tsanawiyah Negeri 4 Sleman</v>
      </c>
      <c r="E5" s="551"/>
      <c r="F5" s="551"/>
      <c r="G5" s="551"/>
      <c r="H5" s="80"/>
      <c r="I5" s="80"/>
      <c r="J5" s="80" t="str">
        <f>'DATA PNS'!E4</f>
        <v>01 Juli s/d 31 Desember 2021</v>
      </c>
      <c r="K5" s="80"/>
      <c r="L5" s="80"/>
      <c r="M5" s="80"/>
      <c r="N5" s="80"/>
      <c r="O5" s="80"/>
      <c r="P5" s="80"/>
      <c r="Q5" s="80"/>
    </row>
    <row r="6" spans="1:17" ht="15" customHeight="1">
      <c r="D6" s="81"/>
      <c r="E6" s="81"/>
      <c r="F6" s="81"/>
      <c r="G6" s="81"/>
      <c r="J6" s="82"/>
    </row>
    <row r="7" spans="1:17" ht="15" customHeight="1">
      <c r="A7" s="552" t="s">
        <v>2</v>
      </c>
      <c r="B7" s="553"/>
      <c r="C7" s="553"/>
      <c r="D7" s="553"/>
      <c r="E7" s="553"/>
      <c r="F7" s="553"/>
      <c r="G7" s="554"/>
      <c r="H7" s="552" t="s">
        <v>3</v>
      </c>
      <c r="I7" s="553"/>
      <c r="J7" s="553"/>
      <c r="K7" s="553"/>
      <c r="L7" s="553"/>
      <c r="M7" s="553"/>
      <c r="N7" s="553"/>
      <c r="O7" s="553"/>
      <c r="P7" s="553"/>
      <c r="Q7" s="554"/>
    </row>
    <row r="8" spans="1:17" ht="15" customHeight="1">
      <c r="A8" s="547" t="s">
        <v>4</v>
      </c>
      <c r="B8" s="548"/>
      <c r="C8" s="84" t="s">
        <v>5</v>
      </c>
      <c r="D8" s="85" t="str">
        <f>'DATA PNS'!E7</f>
        <v>Dra. ISTOYO BAMBANG IRIANTO, M.M.</v>
      </c>
      <c r="E8" s="86"/>
      <c r="F8" s="86"/>
      <c r="G8" s="87"/>
      <c r="H8" s="88" t="s">
        <v>4</v>
      </c>
      <c r="I8" s="84" t="s">
        <v>5</v>
      </c>
      <c r="J8" s="89" t="str">
        <f>'DATA PNS'!E13</f>
        <v>H. SIDIK PRAMONO, S.Ag, M.Si.</v>
      </c>
      <c r="K8" s="90"/>
      <c r="L8" s="90"/>
      <c r="M8" s="90"/>
      <c r="N8" s="90"/>
      <c r="O8" s="90"/>
      <c r="P8" s="90"/>
      <c r="Q8" s="91"/>
    </row>
    <row r="9" spans="1:17" ht="15" customHeight="1">
      <c r="A9" s="547" t="s">
        <v>6</v>
      </c>
      <c r="B9" s="548"/>
      <c r="C9" s="84" t="s">
        <v>5</v>
      </c>
      <c r="D9" s="85" t="str">
        <f>'DATA PNS'!E8</f>
        <v>19621117 199403 1 004</v>
      </c>
      <c r="E9" s="86"/>
      <c r="F9" s="86"/>
      <c r="G9" s="87"/>
      <c r="H9" s="88" t="s">
        <v>6</v>
      </c>
      <c r="I9" s="84" t="s">
        <v>5</v>
      </c>
      <c r="J9" s="89" t="str">
        <f>'DATA PNS'!E14</f>
        <v>19700303 199703 1 004</v>
      </c>
      <c r="K9" s="90"/>
      <c r="L9" s="90"/>
      <c r="M9" s="90"/>
      <c r="N9" s="90"/>
      <c r="O9" s="90"/>
      <c r="P9" s="90"/>
      <c r="Q9" s="91"/>
    </row>
    <row r="10" spans="1:17" ht="15" customHeight="1">
      <c r="A10" s="547" t="s">
        <v>7</v>
      </c>
      <c r="B10" s="548"/>
      <c r="C10" s="84" t="s">
        <v>5</v>
      </c>
      <c r="D10" s="85" t="str">
        <f>'DATA PNS'!E9</f>
        <v>Pembina / IV a</v>
      </c>
      <c r="E10" s="86"/>
      <c r="F10" s="86"/>
      <c r="G10" s="87"/>
      <c r="H10" s="88" t="s">
        <v>7</v>
      </c>
      <c r="I10" s="84" t="s">
        <v>5</v>
      </c>
      <c r="J10" s="89" t="str">
        <f>'DATA PNS'!E15</f>
        <v>Pembina / IV a</v>
      </c>
      <c r="K10" s="90"/>
      <c r="L10" s="90"/>
      <c r="M10" s="90"/>
      <c r="N10" s="90"/>
      <c r="O10" s="90"/>
      <c r="P10" s="90"/>
      <c r="Q10" s="91"/>
    </row>
    <row r="11" spans="1:17" ht="15" customHeight="1">
      <c r="A11" s="547" t="s">
        <v>8</v>
      </c>
      <c r="B11" s="548"/>
      <c r="C11" s="84" t="s">
        <v>5</v>
      </c>
      <c r="D11" s="85" t="str">
        <f>'DATA PNS'!E10</f>
        <v>Kepala Madrasah Tsanawiyah Negeri 4 Sleman</v>
      </c>
      <c r="E11" s="86"/>
      <c r="F11" s="86"/>
      <c r="G11" s="87"/>
      <c r="H11" s="88" t="s">
        <v>8</v>
      </c>
      <c r="I11" s="84" t="s">
        <v>5</v>
      </c>
      <c r="J11" s="89" t="str">
        <f>'DATA PNS'!E16</f>
        <v>Kepala Kantor Kementerian Agama Kab. Sleman</v>
      </c>
      <c r="K11" s="90"/>
      <c r="L11" s="90"/>
      <c r="M11" s="90"/>
      <c r="N11" s="90"/>
      <c r="O11" s="90"/>
      <c r="P11" s="90"/>
      <c r="Q11" s="91"/>
    </row>
    <row r="12" spans="1:17" ht="15" customHeight="1">
      <c r="A12" s="555" t="s">
        <v>9</v>
      </c>
      <c r="B12" s="556"/>
      <c r="C12" s="112" t="s">
        <v>5</v>
      </c>
      <c r="D12" s="127" t="str">
        <f>'DATA PNS'!E11</f>
        <v>Madrasah Tsanawiyah Negeri 4 Sleman</v>
      </c>
      <c r="E12" s="119"/>
      <c r="F12" s="119"/>
      <c r="G12" s="112"/>
      <c r="H12" s="128" t="s">
        <v>9</v>
      </c>
      <c r="I12" s="112" t="s">
        <v>5</v>
      </c>
      <c r="J12" s="113" t="str">
        <f>'DATA PNS'!E17</f>
        <v>Kantor Kementerian Agama Kab. Sleman</v>
      </c>
      <c r="K12" s="105"/>
      <c r="L12" s="105"/>
      <c r="M12" s="105"/>
      <c r="N12" s="105"/>
      <c r="O12" s="105"/>
      <c r="P12" s="105"/>
      <c r="Q12" s="106"/>
    </row>
    <row r="13" spans="1:17" ht="15" customHeight="1">
      <c r="A13" s="558" t="s">
        <v>177</v>
      </c>
      <c r="B13" s="559"/>
      <c r="C13" s="121" t="s">
        <v>5</v>
      </c>
      <c r="D13" s="561" t="s">
        <v>501</v>
      </c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</row>
    <row r="14" spans="1:17" s="101" customFormat="1" ht="24" customHeight="1">
      <c r="A14" s="566" t="s">
        <v>178</v>
      </c>
      <c r="B14" s="567"/>
      <c r="C14" s="567"/>
      <c r="D14" s="567"/>
      <c r="E14" s="567"/>
      <c r="F14" s="567"/>
      <c r="G14" s="568"/>
      <c r="H14" s="557" t="s">
        <v>169</v>
      </c>
      <c r="I14" s="557"/>
      <c r="J14" s="557"/>
      <c r="K14" s="557"/>
      <c r="L14" s="557"/>
      <c r="M14" s="557"/>
      <c r="N14" s="557"/>
      <c r="O14" s="557"/>
      <c r="P14" s="557"/>
      <c r="Q14" s="557"/>
    </row>
    <row r="15" spans="1:17" ht="30" customHeight="1">
      <c r="A15" s="569" t="s">
        <v>179</v>
      </c>
      <c r="B15" s="570"/>
      <c r="C15" s="570"/>
      <c r="D15" s="570"/>
      <c r="E15" s="570"/>
      <c r="F15" s="570"/>
      <c r="G15" s="571"/>
      <c r="H15" s="565">
        <f>IF('PENILAIAN SKP'!T74&gt;120,120,'PENILAIAN SKP'!T74)</f>
        <v>114.48015094339623</v>
      </c>
      <c r="I15" s="565"/>
      <c r="J15" s="565"/>
      <c r="K15" s="565"/>
      <c r="L15" s="565"/>
      <c r="M15" s="565"/>
      <c r="N15" s="565"/>
      <c r="O15" s="565"/>
      <c r="P15" s="565"/>
      <c r="Q15" s="565"/>
    </row>
    <row r="16" spans="1:17" ht="30" customHeight="1">
      <c r="A16" s="569" t="s">
        <v>180</v>
      </c>
      <c r="B16" s="570"/>
      <c r="C16" s="570"/>
      <c r="D16" s="570"/>
      <c r="E16" s="570"/>
      <c r="F16" s="570"/>
      <c r="G16" s="571"/>
      <c r="H16" s="565">
        <f>IF('Penilaian Perilaku'!H20&gt;120,120,'Penilaian Perilaku'!H20)</f>
        <v>96.2</v>
      </c>
      <c r="I16" s="565"/>
      <c r="J16" s="565"/>
      <c r="K16" s="565"/>
      <c r="L16" s="565"/>
      <c r="M16" s="565"/>
      <c r="N16" s="565"/>
      <c r="O16" s="565"/>
      <c r="P16" s="565"/>
      <c r="Q16" s="565"/>
    </row>
    <row r="17" spans="1:17" ht="30" customHeight="1">
      <c r="A17" s="562" t="s">
        <v>189</v>
      </c>
      <c r="B17" s="563"/>
      <c r="C17" s="563"/>
      <c r="D17" s="563"/>
      <c r="E17" s="563"/>
      <c r="F17" s="563"/>
      <c r="G17" s="564"/>
      <c r="H17" s="565">
        <f>(70%*H15)+(30%*H16)</f>
        <v>108.99610566037735</v>
      </c>
      <c r="I17" s="565"/>
      <c r="J17" s="565"/>
      <c r="K17" s="565"/>
      <c r="L17" s="565"/>
      <c r="M17" s="565"/>
      <c r="N17" s="565"/>
      <c r="O17" s="565"/>
      <c r="P17" s="565"/>
      <c r="Q17" s="565"/>
    </row>
    <row r="18" spans="1:17" ht="30" customHeight="1">
      <c r="A18" s="569" t="s">
        <v>183</v>
      </c>
      <c r="B18" s="570"/>
      <c r="C18" s="570"/>
      <c r="D18" s="570"/>
      <c r="E18" s="570"/>
      <c r="F18" s="570"/>
      <c r="G18" s="571"/>
      <c r="H18" s="711">
        <v>0</v>
      </c>
      <c r="I18" s="711"/>
      <c r="J18" s="711"/>
      <c r="K18" s="711"/>
      <c r="L18" s="711"/>
      <c r="M18" s="711"/>
      <c r="N18" s="711"/>
      <c r="O18" s="711"/>
      <c r="P18" s="711"/>
      <c r="Q18" s="711"/>
    </row>
    <row r="19" spans="1:17" ht="30" customHeight="1">
      <c r="A19" s="562" t="s">
        <v>184</v>
      </c>
      <c r="B19" s="563"/>
      <c r="C19" s="563"/>
      <c r="D19" s="563"/>
      <c r="E19" s="563"/>
      <c r="F19" s="563"/>
      <c r="G19" s="564"/>
      <c r="H19" s="565">
        <f>IF((H17+H18)&gt;120,120,(H17+H18))</f>
        <v>108.99610566037735</v>
      </c>
      <c r="I19" s="565"/>
      <c r="J19" s="565"/>
      <c r="K19" s="565"/>
      <c r="L19" s="565"/>
      <c r="M19" s="565"/>
      <c r="N19" s="565"/>
      <c r="O19" s="565"/>
      <c r="P19" s="565"/>
      <c r="Q19" s="565"/>
    </row>
    <row r="20" spans="1:17" ht="15.75" customHeight="1"/>
    <row r="21" spans="1:17" ht="15.75" customHeight="1"/>
    <row r="22" spans="1:17" ht="15.75" customHeight="1">
      <c r="J22" s="79" t="str">
        <f>'Penilaian Perilaku'!J23</f>
        <v>Sleman, 3 Januari 2022</v>
      </c>
    </row>
    <row r="23" spans="1:17" ht="15.75" customHeight="1">
      <c r="B23" s="79" t="s">
        <v>135</v>
      </c>
      <c r="J23" s="79" t="s">
        <v>134</v>
      </c>
    </row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>
      <c r="B28" s="79" t="str">
        <f>D8</f>
        <v>Dra. ISTOYO BAMBANG IRIANTO, M.M.</v>
      </c>
      <c r="J28" s="79" t="str">
        <f>J8</f>
        <v>H. SIDIK PRAMONO, S.Ag, M.Si.</v>
      </c>
    </row>
    <row r="29" spans="1:17" ht="15.75" customHeight="1">
      <c r="B29" s="79" t="str">
        <f>"NIP. "&amp;D9</f>
        <v>NIP. 19621117 199403 1 004</v>
      </c>
      <c r="J29" s="79" t="str">
        <f>"NIP. "&amp;J9</f>
        <v>NIP. 19700303 199703 1 004</v>
      </c>
    </row>
    <row r="30" spans="1:17" s="102" customFormat="1" ht="15.7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</sheetData>
  <mergeCells count="24">
    <mergeCell ref="A17:G17"/>
    <mergeCell ref="H17:Q17"/>
    <mergeCell ref="A18:G18"/>
    <mergeCell ref="H18:Q18"/>
    <mergeCell ref="A19:G19"/>
    <mergeCell ref="H19:Q19"/>
    <mergeCell ref="A14:G14"/>
    <mergeCell ref="H14:Q14"/>
    <mergeCell ref="A15:G15"/>
    <mergeCell ref="H15:Q15"/>
    <mergeCell ref="A16:G16"/>
    <mergeCell ref="H16:Q16"/>
    <mergeCell ref="D13:Q13"/>
    <mergeCell ref="A1:Q1"/>
    <mergeCell ref="A2:Q2"/>
    <mergeCell ref="D5:G5"/>
    <mergeCell ref="A7:G7"/>
    <mergeCell ref="H7:Q7"/>
    <mergeCell ref="A8:B8"/>
    <mergeCell ref="A9:B9"/>
    <mergeCell ref="A10:B10"/>
    <mergeCell ref="A11:B11"/>
    <mergeCell ref="A12:B12"/>
    <mergeCell ref="A13:B13"/>
  </mergeCells>
  <hyperlinks>
    <hyperlink ref="A1:Q1" location="Menu!A1" display="PENILAIAN KINERJA PNS" xr:uid="{345B08D8-5081-47C7-A4D8-C27B22DEAF08}"/>
  </hyperlinks>
  <pageMargins left="0.70866141732283472" right="0.51181102362204722" top="0.74803149606299213" bottom="0.51181102362204722" header="0" footer="0"/>
  <pageSetup paperSize="9" scale="6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F50"/>
  <sheetViews>
    <sheetView workbookViewId="0">
      <selection sqref="A1:D1"/>
    </sheetView>
  </sheetViews>
  <sheetFormatPr defaultRowHeight="14.25"/>
  <cols>
    <col min="1" max="1" width="2.625" style="131" customWidth="1"/>
    <col min="2" max="2" width="32.625" style="131" customWidth="1"/>
    <col min="3" max="3" width="1.625" style="131" customWidth="1"/>
    <col min="4" max="4" width="45.625" style="131" customWidth="1"/>
    <col min="5" max="16384" width="9" style="56"/>
  </cols>
  <sheetData>
    <row r="1" spans="1:4" ht="18">
      <c r="A1" s="722" t="s">
        <v>202</v>
      </c>
      <c r="B1" s="722"/>
      <c r="C1" s="722"/>
      <c r="D1" s="722"/>
    </row>
    <row r="2" spans="1:4">
      <c r="A2" s="129"/>
      <c r="B2" s="129"/>
      <c r="C2" s="129"/>
      <c r="D2" s="129"/>
    </row>
    <row r="3" spans="1:4" ht="15">
      <c r="A3" s="455" t="s">
        <v>57</v>
      </c>
      <c r="B3" s="455"/>
      <c r="C3" s="130" t="s">
        <v>5</v>
      </c>
      <c r="D3" s="306" t="str">
        <f>'DATA PNS'!E3</f>
        <v>Madrasah Tsanawiyah Negeri 4 Sleman</v>
      </c>
    </row>
    <row r="4" spans="1:4" ht="15">
      <c r="A4" s="455" t="s">
        <v>71</v>
      </c>
      <c r="B4" s="455"/>
      <c r="C4" s="130" t="s">
        <v>5</v>
      </c>
      <c r="D4" s="130" t="str">
        <f>'DATA PNS'!E4</f>
        <v>01 Juli s/d 31 Desember 2021</v>
      </c>
    </row>
    <row r="5" spans="1:4">
      <c r="A5" s="129"/>
      <c r="B5" s="129"/>
      <c r="C5" s="129"/>
      <c r="D5" s="129"/>
    </row>
    <row r="6" spans="1:4" ht="15">
      <c r="A6" s="716">
        <v>1</v>
      </c>
      <c r="B6" s="720" t="s">
        <v>2</v>
      </c>
      <c r="C6" s="720"/>
      <c r="D6" s="720"/>
    </row>
    <row r="7" spans="1:4" ht="14.25" customHeight="1">
      <c r="A7" s="716"/>
      <c r="B7" s="133" t="s">
        <v>213</v>
      </c>
      <c r="C7" s="134" t="s">
        <v>5</v>
      </c>
      <c r="D7" s="133" t="str">
        <f>'DATA PNS'!E7</f>
        <v>Dra. ISTOYO BAMBANG IRIANTO, M.M.</v>
      </c>
    </row>
    <row r="8" spans="1:4" ht="14.25" customHeight="1">
      <c r="A8" s="716"/>
      <c r="B8" s="133" t="s">
        <v>6</v>
      </c>
      <c r="C8" s="134" t="s">
        <v>5</v>
      </c>
      <c r="D8" s="133" t="str">
        <f>'DATA PNS'!E8</f>
        <v>19621117 199403 1 004</v>
      </c>
    </row>
    <row r="9" spans="1:4" ht="14.25" customHeight="1">
      <c r="A9" s="716"/>
      <c r="B9" s="133" t="s">
        <v>212</v>
      </c>
      <c r="C9" s="134" t="s">
        <v>5</v>
      </c>
      <c r="D9" s="133" t="str">
        <f>'DATA PNS'!E9</f>
        <v>Pembina / IV a</v>
      </c>
    </row>
    <row r="10" spans="1:4" ht="14.25" customHeight="1">
      <c r="A10" s="716"/>
      <c r="B10" s="133" t="s">
        <v>214</v>
      </c>
      <c r="C10" s="134" t="s">
        <v>5</v>
      </c>
      <c r="D10" s="133" t="str">
        <f>'DATA PNS'!E10</f>
        <v>Kepala Madrasah Tsanawiyah Negeri 4 Sleman</v>
      </c>
    </row>
    <row r="11" spans="1:4" ht="14.25" customHeight="1">
      <c r="A11" s="716"/>
      <c r="B11" s="133" t="s">
        <v>57</v>
      </c>
      <c r="C11" s="134" t="s">
        <v>5</v>
      </c>
      <c r="D11" s="133" t="str">
        <f>'DATA PNS'!E11</f>
        <v>Madrasah Tsanawiyah Negeri 4 Sleman</v>
      </c>
    </row>
    <row r="12" spans="1:4" ht="14.25" customHeight="1">
      <c r="A12" s="716"/>
      <c r="B12" s="716"/>
      <c r="C12" s="716"/>
      <c r="D12" s="716"/>
    </row>
    <row r="13" spans="1:4" ht="15">
      <c r="A13" s="716">
        <v>2</v>
      </c>
      <c r="B13" s="720" t="s">
        <v>3</v>
      </c>
      <c r="C13" s="720"/>
      <c r="D13" s="720"/>
    </row>
    <row r="14" spans="1:4">
      <c r="A14" s="716"/>
      <c r="B14" s="133" t="s">
        <v>213</v>
      </c>
      <c r="C14" s="134" t="s">
        <v>5</v>
      </c>
      <c r="D14" s="133" t="str">
        <f>'DATA PNS'!E13</f>
        <v>H. SIDIK PRAMONO, S.Ag, M.Si.</v>
      </c>
    </row>
    <row r="15" spans="1:4">
      <c r="A15" s="716"/>
      <c r="B15" s="133" t="s">
        <v>6</v>
      </c>
      <c r="C15" s="134" t="s">
        <v>5</v>
      </c>
      <c r="D15" s="133" t="str">
        <f>'DATA PNS'!E14</f>
        <v>19700303 199703 1 004</v>
      </c>
    </row>
    <row r="16" spans="1:4">
      <c r="A16" s="716"/>
      <c r="B16" s="133" t="s">
        <v>212</v>
      </c>
      <c r="C16" s="134" t="s">
        <v>5</v>
      </c>
      <c r="D16" s="133" t="str">
        <f>'DATA PNS'!E15</f>
        <v>Pembina / IV a</v>
      </c>
    </row>
    <row r="17" spans="1:4">
      <c r="A17" s="716"/>
      <c r="B17" s="133" t="s">
        <v>214</v>
      </c>
      <c r="C17" s="134" t="s">
        <v>5</v>
      </c>
      <c r="D17" s="133" t="str">
        <f>'DATA PNS'!E16</f>
        <v>Kepala Kantor Kementerian Agama Kab. Sleman</v>
      </c>
    </row>
    <row r="18" spans="1:4">
      <c r="A18" s="716"/>
      <c r="B18" s="133" t="s">
        <v>57</v>
      </c>
      <c r="C18" s="134" t="s">
        <v>5</v>
      </c>
      <c r="D18" s="133" t="str">
        <f>'DATA PNS'!E17</f>
        <v>Kantor Kementerian Agama Kab. Sleman</v>
      </c>
    </row>
    <row r="19" spans="1:4">
      <c r="A19" s="716"/>
      <c r="B19" s="716"/>
      <c r="C19" s="716"/>
      <c r="D19" s="716"/>
    </row>
    <row r="20" spans="1:4" ht="15">
      <c r="A20" s="716">
        <v>3</v>
      </c>
      <c r="B20" s="720" t="s">
        <v>204</v>
      </c>
      <c r="C20" s="720"/>
      <c r="D20" s="720"/>
    </row>
    <row r="21" spans="1:4">
      <c r="A21" s="716"/>
      <c r="B21" s="133" t="s">
        <v>213</v>
      </c>
      <c r="C21" s="134" t="s">
        <v>5</v>
      </c>
      <c r="D21" s="133" t="str">
        <f>'DATA PNS'!E19</f>
        <v>DR. H. MASMIN AFIF, M.Ag.</v>
      </c>
    </row>
    <row r="22" spans="1:4">
      <c r="A22" s="716"/>
      <c r="B22" s="133" t="s">
        <v>6</v>
      </c>
      <c r="C22" s="134" t="s">
        <v>5</v>
      </c>
      <c r="D22" s="133" t="str">
        <f>'DATA PNS'!E20</f>
        <v>19670613 199403 1 002</v>
      </c>
    </row>
    <row r="23" spans="1:4">
      <c r="A23" s="716"/>
      <c r="B23" s="133" t="s">
        <v>212</v>
      </c>
      <c r="C23" s="134" t="s">
        <v>5</v>
      </c>
      <c r="D23" s="133" t="str">
        <f>'DATA PNS'!E21</f>
        <v>Pembina Utama Muda / IV c</v>
      </c>
    </row>
    <row r="24" spans="1:4">
      <c r="A24" s="716"/>
      <c r="B24" s="133" t="s">
        <v>214</v>
      </c>
      <c r="C24" s="134" t="s">
        <v>5</v>
      </c>
      <c r="D24" s="133" t="str">
        <f>'DATA PNS'!E22</f>
        <v>Kepala Kanwil Kementerian Agama DIY</v>
      </c>
    </row>
    <row r="25" spans="1:4">
      <c r="A25" s="716"/>
      <c r="B25" s="133" t="s">
        <v>57</v>
      </c>
      <c r="C25" s="134" t="s">
        <v>5</v>
      </c>
      <c r="D25" s="133" t="str">
        <f>'DATA PNS'!E23</f>
        <v>Kanwil Kementerian Agama DIY</v>
      </c>
    </row>
    <row r="26" spans="1:4">
      <c r="A26" s="716"/>
      <c r="B26" s="716"/>
      <c r="C26" s="716"/>
      <c r="D26" s="716"/>
    </row>
    <row r="27" spans="1:4" ht="15">
      <c r="A27" s="716">
        <v>4</v>
      </c>
      <c r="B27" s="720" t="s">
        <v>92</v>
      </c>
      <c r="C27" s="720"/>
      <c r="D27" s="720"/>
    </row>
    <row r="28" spans="1:4">
      <c r="A28" s="716"/>
      <c r="B28" s="133" t="s">
        <v>205</v>
      </c>
      <c r="C28" s="134" t="s">
        <v>5</v>
      </c>
      <c r="D28" s="139">
        <f>'Penilaian Kinerja'!H15</f>
        <v>114.48015094339623</v>
      </c>
    </row>
    <row r="29" spans="1:4">
      <c r="A29" s="716"/>
      <c r="B29" s="132" t="s">
        <v>206</v>
      </c>
      <c r="C29" s="136" t="s">
        <v>5</v>
      </c>
      <c r="D29" s="140">
        <f>'Penilaian Kinerja'!H16</f>
        <v>96.2</v>
      </c>
    </row>
    <row r="30" spans="1:4">
      <c r="A30" s="716"/>
      <c r="B30" s="132" t="s">
        <v>207</v>
      </c>
      <c r="C30" s="136" t="s">
        <v>5</v>
      </c>
      <c r="D30" s="140">
        <f>'Penilaian Kinerja'!H17</f>
        <v>108.99610566037735</v>
      </c>
    </row>
    <row r="31" spans="1:4">
      <c r="A31" s="716"/>
      <c r="B31" s="132" t="s">
        <v>208</v>
      </c>
      <c r="C31" s="136" t="s">
        <v>5</v>
      </c>
      <c r="D31" s="142">
        <f>'Penilaian Kinerja'!H18</f>
        <v>0</v>
      </c>
    </row>
    <row r="32" spans="1:4">
      <c r="A32" s="716"/>
      <c r="B32" s="132" t="s">
        <v>209</v>
      </c>
      <c r="C32" s="136" t="s">
        <v>5</v>
      </c>
      <c r="D32" s="140">
        <f>'Penilaian Kinerja'!H19</f>
        <v>108.99610566037735</v>
      </c>
    </row>
    <row r="33" spans="1:6">
      <c r="A33" s="716"/>
      <c r="B33" s="132" t="s">
        <v>210</v>
      </c>
      <c r="C33" s="136" t="s">
        <v>5</v>
      </c>
      <c r="D33" s="141" t="str">
        <f>IF((AND(D32&gt;109,D32&lt;121,D31&gt;0)),"(Sangat Baik)",IF((AND(D32&gt;89,D32&lt;121)),"(Baik)",IF((AND(D32&gt;69,D32&lt;90)),"(Cukup)",IF((AND(D32&gt;49,D32&lt;70)),"(Kurang)","(Sangat Kurang)"))))</f>
        <v>(Baik)</v>
      </c>
    </row>
    <row r="34" spans="1:6" ht="42.75">
      <c r="A34" s="716"/>
      <c r="B34" s="132" t="s">
        <v>211</v>
      </c>
      <c r="C34" s="136" t="s">
        <v>5</v>
      </c>
      <c r="D34" s="141">
        <f>'KETERKAITAN JF'!I73</f>
        <v>29.75</v>
      </c>
    </row>
    <row r="35" spans="1:6">
      <c r="A35" s="716"/>
      <c r="B35" s="716"/>
      <c r="C35" s="716"/>
      <c r="D35" s="716"/>
    </row>
    <row r="36" spans="1:6" ht="15">
      <c r="A36" s="716">
        <v>5</v>
      </c>
      <c r="B36" s="720" t="s">
        <v>215</v>
      </c>
      <c r="C36" s="720"/>
      <c r="D36" s="720"/>
    </row>
    <row r="37" spans="1:6">
      <c r="A37" s="716"/>
      <c r="B37" s="721" t="s">
        <v>217</v>
      </c>
      <c r="C37" s="721"/>
      <c r="D37" s="721"/>
    </row>
    <row r="38" spans="1:6">
      <c r="A38" s="716"/>
      <c r="B38" s="716"/>
      <c r="C38" s="716"/>
      <c r="D38" s="716"/>
    </row>
    <row r="39" spans="1:6" ht="15">
      <c r="A39" s="716">
        <v>6</v>
      </c>
      <c r="B39" s="720" t="s">
        <v>216</v>
      </c>
      <c r="C39" s="720"/>
      <c r="D39" s="720"/>
    </row>
    <row r="40" spans="1:6">
      <c r="A40" s="716"/>
      <c r="B40" s="721" t="s">
        <v>217</v>
      </c>
      <c r="C40" s="721"/>
      <c r="D40" s="721"/>
    </row>
    <row r="41" spans="1:6">
      <c r="A41" s="717"/>
      <c r="B41" s="718"/>
      <c r="C41" s="718"/>
      <c r="D41" s="719"/>
    </row>
    <row r="42" spans="1:6">
      <c r="A42" s="712" t="s">
        <v>219</v>
      </c>
      <c r="B42" s="713"/>
      <c r="C42" s="713"/>
      <c r="D42" s="137" t="s">
        <v>511</v>
      </c>
    </row>
    <row r="43" spans="1:6">
      <c r="A43" s="712" t="s">
        <v>218</v>
      </c>
      <c r="B43" s="713"/>
      <c r="C43" s="713"/>
      <c r="D43" s="137" t="s">
        <v>134</v>
      </c>
    </row>
    <row r="44" spans="1:6">
      <c r="A44" s="712"/>
      <c r="B44" s="713"/>
      <c r="C44" s="713"/>
      <c r="D44" s="137"/>
    </row>
    <row r="45" spans="1:6">
      <c r="A45" s="712"/>
      <c r="B45" s="713"/>
      <c r="C45" s="713"/>
      <c r="D45" s="137"/>
    </row>
    <row r="46" spans="1:6">
      <c r="A46" s="712"/>
      <c r="B46" s="713"/>
      <c r="C46" s="713"/>
      <c r="D46" s="137"/>
    </row>
    <row r="47" spans="1:6">
      <c r="A47" s="712"/>
      <c r="B47" s="713"/>
      <c r="C47" s="713"/>
      <c r="D47" s="137"/>
    </row>
    <row r="48" spans="1:6">
      <c r="A48" s="712" t="str">
        <f>D7</f>
        <v>Dra. ISTOYO BAMBANG IRIANTO, M.M.</v>
      </c>
      <c r="B48" s="713"/>
      <c r="C48" s="713"/>
      <c r="D48" s="137" t="str">
        <f>D14</f>
        <v>H. SIDIK PRAMONO, S.Ag, M.Si.</v>
      </c>
      <c r="E48" s="135"/>
      <c r="F48" s="135"/>
    </row>
    <row r="49" spans="1:6">
      <c r="A49" s="712" t="str">
        <f>"NIP. "&amp;D8</f>
        <v>NIP. 19621117 199403 1 004</v>
      </c>
      <c r="B49" s="713"/>
      <c r="C49" s="713"/>
      <c r="D49" s="137" t="str">
        <f>"NIP. "&amp;D15</f>
        <v>NIP. 19700303 199703 1 004</v>
      </c>
      <c r="E49" s="135"/>
      <c r="F49" s="135"/>
    </row>
    <row r="50" spans="1:6">
      <c r="A50" s="714"/>
      <c r="B50" s="715"/>
      <c r="C50" s="715"/>
      <c r="D50" s="138"/>
    </row>
  </sheetData>
  <mergeCells count="32">
    <mergeCell ref="B20:D20"/>
    <mergeCell ref="A6:A11"/>
    <mergeCell ref="A13:A18"/>
    <mergeCell ref="A20:A25"/>
    <mergeCell ref="A1:D1"/>
    <mergeCell ref="A3:B3"/>
    <mergeCell ref="A4:B4"/>
    <mergeCell ref="B6:D6"/>
    <mergeCell ref="B13:D13"/>
    <mergeCell ref="B39:D39"/>
    <mergeCell ref="A27:A34"/>
    <mergeCell ref="A36:A37"/>
    <mergeCell ref="A39:A40"/>
    <mergeCell ref="B37:D37"/>
    <mergeCell ref="B40:D40"/>
    <mergeCell ref="B27:D27"/>
    <mergeCell ref="A47:C47"/>
    <mergeCell ref="A50:C50"/>
    <mergeCell ref="A12:D12"/>
    <mergeCell ref="A19:D19"/>
    <mergeCell ref="A26:D26"/>
    <mergeCell ref="A35:D35"/>
    <mergeCell ref="A38:D38"/>
    <mergeCell ref="A41:D41"/>
    <mergeCell ref="A49:C49"/>
    <mergeCell ref="A48:C48"/>
    <mergeCell ref="A42:C42"/>
    <mergeCell ref="A43:C43"/>
    <mergeCell ref="A44:C44"/>
    <mergeCell ref="A45:C45"/>
    <mergeCell ref="A46:C46"/>
    <mergeCell ref="B36:D36"/>
  </mergeCells>
  <hyperlinks>
    <hyperlink ref="A1:D1" location="Menu!A1" display="LAPORAN DOKUMEN PENILAIAN KINERJA" xr:uid="{B6736AA3-C0F8-4530-AD6C-55296B33A09C}"/>
  </hyperlinks>
  <printOptions horizontalCentered="1"/>
  <pageMargins left="1.1023622047244095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81B89-4E64-46E2-B7C7-BA9771D611AD}">
  <sheetPr>
    <tabColor rgb="FF00B0F0"/>
  </sheetPr>
  <dimension ref="A1:X34"/>
  <sheetViews>
    <sheetView showGridLines="0" showRowColHeaders="0" tabSelected="1" showRuler="0" zoomScale="80" zoomScaleNormal="80" zoomScaleSheetLayoutView="100" zoomScalePageLayoutView="90" workbookViewId="0"/>
  </sheetViews>
  <sheetFormatPr defaultRowHeight="12.75"/>
  <cols>
    <col min="1" max="16384" width="9" style="410"/>
  </cols>
  <sheetData>
    <row r="1" spans="1:24">
      <c r="A1" s="409"/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</row>
    <row r="2" spans="1:24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</row>
    <row r="3" spans="1:24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</row>
    <row r="4" spans="1:24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</row>
    <row r="5" spans="1:24">
      <c r="A5" s="409"/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</row>
    <row r="6" spans="1:24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</row>
    <row r="7" spans="1:24">
      <c r="A7" s="409"/>
      <c r="B7" s="409"/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</row>
    <row r="8" spans="1:24">
      <c r="A8" s="409"/>
      <c r="B8" s="409"/>
      <c r="C8" s="409"/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  <c r="U8" s="409"/>
      <c r="V8" s="409"/>
      <c r="W8" s="409"/>
      <c r="X8" s="409"/>
    </row>
    <row r="9" spans="1:24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09"/>
      <c r="S9" s="409"/>
      <c r="T9" s="409"/>
      <c r="U9" s="409"/>
      <c r="V9" s="409"/>
      <c r="W9" s="409"/>
      <c r="X9" s="409"/>
    </row>
    <row r="10" spans="1:24">
      <c r="A10" s="409"/>
      <c r="B10" s="409"/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  <c r="U10" s="409"/>
      <c r="V10" s="409"/>
      <c r="W10" s="409"/>
      <c r="X10" s="409"/>
    </row>
    <row r="11" spans="1:24">
      <c r="A11" s="409"/>
      <c r="B11" s="409"/>
      <c r="C11" s="409"/>
      <c r="D11" s="409"/>
      <c r="E11" s="409"/>
      <c r="F11" s="409"/>
      <c r="G11" s="409"/>
      <c r="H11" s="409"/>
      <c r="I11" s="409"/>
      <c r="J11" s="409"/>
      <c r="K11" s="409"/>
      <c r="L11" s="409"/>
      <c r="M11" s="409"/>
      <c r="N11" s="409"/>
      <c r="O11" s="409"/>
      <c r="P11" s="409"/>
      <c r="Q11" s="409"/>
      <c r="R11" s="409"/>
      <c r="S11" s="409"/>
      <c r="T11" s="409"/>
      <c r="U11" s="409"/>
      <c r="V11" s="409"/>
      <c r="W11" s="409"/>
      <c r="X11" s="409"/>
    </row>
    <row r="12" spans="1:24">
      <c r="A12" s="409"/>
      <c r="B12" s="409"/>
      <c r="C12" s="409"/>
      <c r="D12" s="409"/>
      <c r="E12" s="409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</row>
    <row r="13" spans="1:24">
      <c r="A13" s="409"/>
      <c r="B13" s="409"/>
      <c r="C13" s="409"/>
      <c r="D13" s="409"/>
      <c r="E13" s="409"/>
      <c r="F13" s="409"/>
      <c r="G13" s="409"/>
      <c r="H13" s="409"/>
      <c r="I13" s="409"/>
      <c r="J13" s="409"/>
      <c r="K13" s="409"/>
      <c r="L13" s="409"/>
      <c r="M13" s="409"/>
      <c r="N13" s="409"/>
      <c r="O13" s="409"/>
      <c r="P13" s="409"/>
      <c r="Q13" s="409"/>
      <c r="R13" s="409"/>
      <c r="S13" s="409"/>
      <c r="T13" s="409"/>
      <c r="U13" s="409"/>
      <c r="V13" s="409"/>
      <c r="W13" s="409"/>
      <c r="X13" s="409"/>
    </row>
    <row r="14" spans="1:24">
      <c r="A14" s="409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</row>
    <row r="15" spans="1:24">
      <c r="A15" s="409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</row>
    <row r="16" spans="1:24">
      <c r="A16" s="409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</row>
    <row r="17" spans="1:24">
      <c r="A17" s="409"/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/>
      <c r="R17" s="409"/>
      <c r="S17" s="409"/>
      <c r="T17" s="409"/>
      <c r="U17" s="409"/>
      <c r="V17" s="409"/>
      <c r="W17" s="409"/>
      <c r="X17" s="409"/>
    </row>
    <row r="18" spans="1:24">
      <c r="A18" s="409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409"/>
      <c r="X18" s="409"/>
    </row>
    <row r="19" spans="1:24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09"/>
      <c r="R19" s="409"/>
      <c r="S19" s="409"/>
      <c r="T19" s="409"/>
      <c r="U19" s="409"/>
      <c r="V19" s="409"/>
      <c r="W19" s="409"/>
      <c r="X19" s="409"/>
    </row>
    <row r="20" spans="1:24">
      <c r="A20" s="409"/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09"/>
      <c r="R20" s="409"/>
      <c r="S20" s="409"/>
      <c r="T20" s="409"/>
      <c r="U20" s="409"/>
      <c r="V20" s="409"/>
      <c r="W20" s="409"/>
      <c r="X20" s="409"/>
    </row>
    <row r="21" spans="1:24">
      <c r="A21" s="409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</row>
    <row r="22" spans="1:24">
      <c r="A22" s="409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</row>
    <row r="23" spans="1:24">
      <c r="A23" s="409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  <c r="O23" s="409"/>
      <c r="P23" s="409"/>
      <c r="Q23" s="409"/>
      <c r="R23" s="409"/>
      <c r="S23" s="409"/>
      <c r="T23" s="409"/>
      <c r="U23" s="409"/>
      <c r="V23" s="409"/>
      <c r="W23" s="409"/>
      <c r="X23" s="409"/>
    </row>
    <row r="24" spans="1:24">
      <c r="A24" s="409"/>
      <c r="B24" s="409"/>
      <c r="C24" s="409"/>
      <c r="D24" s="409"/>
      <c r="E24" s="409"/>
      <c r="F24" s="409"/>
      <c r="G24" s="409"/>
      <c r="H24" s="409"/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</row>
    <row r="25" spans="1:24">
      <c r="A25" s="409"/>
      <c r="B25" s="409"/>
      <c r="C25" s="409"/>
      <c r="D25" s="409"/>
      <c r="E25" s="409"/>
      <c r="F25" s="409"/>
      <c r="G25" s="409"/>
      <c r="H25" s="409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</row>
    <row r="26" spans="1:24">
      <c r="A26" s="409"/>
      <c r="B26" s="409"/>
      <c r="C26" s="409"/>
      <c r="D26" s="409"/>
      <c r="E26" s="409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</row>
    <row r="27" spans="1:24">
      <c r="A27" s="409"/>
      <c r="B27" s="409"/>
      <c r="C27" s="409"/>
      <c r="D27" s="409"/>
      <c r="E27" s="409"/>
      <c r="F27" s="409"/>
      <c r="G27" s="409"/>
      <c r="H27" s="409"/>
      <c r="I27" s="409"/>
      <c r="J27" s="409"/>
      <c r="K27" s="409"/>
      <c r="L27" s="409"/>
      <c r="M27" s="409"/>
      <c r="N27" s="409"/>
      <c r="O27" s="409"/>
      <c r="P27" s="409"/>
      <c r="Q27" s="409"/>
      <c r="R27" s="409"/>
      <c r="S27" s="409"/>
      <c r="T27" s="409"/>
      <c r="U27" s="409"/>
      <c r="V27" s="409"/>
      <c r="W27" s="409"/>
      <c r="X27" s="409"/>
    </row>
    <row r="28" spans="1:24">
      <c r="A28" s="409"/>
      <c r="B28" s="409"/>
      <c r="C28" s="409"/>
      <c r="D28" s="409"/>
      <c r="E28" s="409"/>
      <c r="F28" s="409"/>
      <c r="G28" s="409"/>
      <c r="H28" s="409"/>
      <c r="I28" s="409"/>
      <c r="J28" s="409"/>
      <c r="K28" s="409"/>
      <c r="L28" s="409"/>
      <c r="M28" s="409"/>
      <c r="N28" s="409"/>
      <c r="O28" s="409"/>
      <c r="P28" s="409"/>
      <c r="Q28" s="409"/>
      <c r="R28" s="409"/>
      <c r="S28" s="409"/>
      <c r="T28" s="409"/>
      <c r="U28" s="409"/>
      <c r="V28" s="409"/>
      <c r="W28" s="409"/>
      <c r="X28" s="409"/>
    </row>
    <row r="29" spans="1:24">
      <c r="A29" s="409"/>
      <c r="B29" s="409"/>
      <c r="C29" s="409"/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409"/>
      <c r="U29" s="409"/>
      <c r="V29" s="409"/>
      <c r="W29" s="409"/>
      <c r="X29" s="409"/>
    </row>
    <row r="30" spans="1:24">
      <c r="A30" s="409"/>
      <c r="B30" s="409"/>
      <c r="C30" s="409"/>
      <c r="D30" s="409"/>
      <c r="E30" s="409"/>
      <c r="F30" s="409"/>
      <c r="G30" s="409"/>
      <c r="H30" s="409"/>
      <c r="I30" s="409"/>
      <c r="J30" s="409"/>
      <c r="K30" s="409"/>
      <c r="L30" s="409"/>
      <c r="M30" s="409"/>
      <c r="N30" s="409"/>
      <c r="O30" s="409"/>
      <c r="P30" s="409"/>
      <c r="Q30" s="409"/>
      <c r="R30" s="409"/>
      <c r="S30" s="409"/>
      <c r="T30" s="409"/>
      <c r="U30" s="409"/>
      <c r="V30" s="409"/>
      <c r="W30" s="409"/>
      <c r="X30" s="409"/>
    </row>
    <row r="31" spans="1:24">
      <c r="A31" s="409"/>
      <c r="B31" s="409"/>
      <c r="C31" s="409"/>
      <c r="D31" s="409"/>
      <c r="E31" s="409"/>
      <c r="F31" s="409"/>
      <c r="G31" s="409"/>
      <c r="H31" s="409"/>
      <c r="I31" s="409"/>
      <c r="J31" s="409"/>
      <c r="K31" s="409"/>
      <c r="L31" s="409"/>
      <c r="M31" s="409"/>
      <c r="N31" s="409"/>
      <c r="O31" s="409"/>
      <c r="P31" s="409"/>
      <c r="Q31" s="409"/>
      <c r="R31" s="409"/>
      <c r="S31" s="409"/>
      <c r="T31" s="409"/>
      <c r="U31" s="409"/>
      <c r="V31" s="409"/>
      <c r="W31" s="409"/>
      <c r="X31" s="409"/>
    </row>
    <row r="32" spans="1:24">
      <c r="A32" s="409"/>
      <c r="B32" s="409"/>
      <c r="C32" s="409"/>
      <c r="D32" s="409"/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  <c r="R32" s="409"/>
      <c r="S32" s="409"/>
      <c r="T32" s="409"/>
      <c r="U32" s="409"/>
      <c r="V32" s="409"/>
      <c r="W32" s="409"/>
      <c r="X32" s="409"/>
    </row>
    <row r="33" spans="1:24">
      <c r="A33" s="409"/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09"/>
      <c r="Q33" s="409"/>
      <c r="R33" s="409"/>
      <c r="S33" s="409"/>
      <c r="T33" s="409"/>
      <c r="U33" s="409"/>
      <c r="V33" s="409"/>
      <c r="W33" s="409"/>
      <c r="X33" s="409"/>
    </row>
    <row r="34" spans="1:24">
      <c r="A34" s="409"/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</row>
  </sheetData>
  <pageMargins left="0.87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&amp;C&amp;"-,Regular"&amp;8Created by Bangpeg2013</oddHeader>
    <oddFooter>&amp;C&amp;"-,Regular"&amp;8KANTOR REGIONAL IIIBADAN KEPEGAWAIAN NEGARA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Q30"/>
  <sheetViews>
    <sheetView workbookViewId="0">
      <selection sqref="A1:Q1"/>
    </sheetView>
  </sheetViews>
  <sheetFormatPr defaultColWidth="12.625" defaultRowHeight="15" customHeight="1"/>
  <cols>
    <col min="1" max="1" width="4.625" style="102" customWidth="1"/>
    <col min="2" max="2" width="12.625" style="79" customWidth="1"/>
    <col min="3" max="3" width="2.125" style="79" customWidth="1"/>
    <col min="4" max="4" width="22.625" style="79" customWidth="1"/>
    <col min="5" max="7" width="6.625" style="79" customWidth="1"/>
    <col min="8" max="8" width="17.625" style="79" customWidth="1"/>
    <col min="9" max="9" width="2.125" style="79" customWidth="1"/>
    <col min="10" max="17" width="5.125" style="79" customWidth="1"/>
    <col min="18" max="26" width="7.625" style="76" customWidth="1"/>
    <col min="27" max="16384" width="12.625" style="76"/>
  </cols>
  <sheetData>
    <row r="1" spans="1:17" ht="15" customHeight="1">
      <c r="A1" s="549" t="s">
        <v>193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1:17" ht="15" customHeight="1">
      <c r="B3" s="102"/>
    </row>
    <row r="4" spans="1:17" ht="15" customHeight="1">
      <c r="B4" s="102"/>
      <c r="J4" s="79" t="s">
        <v>70</v>
      </c>
    </row>
    <row r="5" spans="1:17" ht="15" customHeight="1">
      <c r="A5" s="80" t="s">
        <v>1</v>
      </c>
      <c r="C5" s="80" t="s">
        <v>5</v>
      </c>
      <c r="D5" s="551" t="str">
        <f>'DATA PNS'!E3</f>
        <v>Madrasah Tsanawiyah Negeri 4 Sleman</v>
      </c>
      <c r="E5" s="551"/>
      <c r="F5" s="551"/>
      <c r="G5" s="551"/>
      <c r="H5" s="80"/>
      <c r="I5" s="80"/>
      <c r="J5" s="80" t="str">
        <f>'DATA 1'!E4</f>
        <v>01 Januari s/d 31 Desember 2021</v>
      </c>
      <c r="K5" s="80"/>
      <c r="L5" s="80"/>
      <c r="M5" s="80"/>
      <c r="N5" s="80"/>
      <c r="O5" s="80"/>
      <c r="P5" s="80"/>
      <c r="Q5" s="80"/>
    </row>
    <row r="6" spans="1:17" ht="15" customHeight="1">
      <c r="D6" s="81"/>
      <c r="E6" s="81"/>
      <c r="F6" s="81"/>
      <c r="G6" s="81"/>
      <c r="J6" s="82"/>
    </row>
    <row r="7" spans="1:17" ht="15" customHeight="1">
      <c r="A7" s="552" t="s">
        <v>2</v>
      </c>
      <c r="B7" s="553"/>
      <c r="C7" s="553"/>
      <c r="D7" s="553"/>
      <c r="E7" s="553"/>
      <c r="F7" s="553"/>
      <c r="G7" s="554"/>
      <c r="H7" s="552" t="s">
        <v>3</v>
      </c>
      <c r="I7" s="553"/>
      <c r="J7" s="553"/>
      <c r="K7" s="553"/>
      <c r="L7" s="553"/>
      <c r="M7" s="553"/>
      <c r="N7" s="553"/>
      <c r="O7" s="553"/>
      <c r="P7" s="553"/>
      <c r="Q7" s="554"/>
    </row>
    <row r="8" spans="1:17" ht="15" customHeight="1">
      <c r="A8" s="547" t="s">
        <v>4</v>
      </c>
      <c r="B8" s="548"/>
      <c r="C8" s="84" t="s">
        <v>5</v>
      </c>
      <c r="D8" s="85" t="str">
        <f>'DATA PNS'!E7</f>
        <v>Dra. ISTOYO BAMBANG IRIANTO, M.M.</v>
      </c>
      <c r="E8" s="86"/>
      <c r="F8" s="86"/>
      <c r="G8" s="87"/>
      <c r="H8" s="88" t="s">
        <v>4</v>
      </c>
      <c r="I8" s="84" t="s">
        <v>5</v>
      </c>
      <c r="J8" s="89" t="str">
        <f>'DATA PNS'!E13</f>
        <v>H. SIDIK PRAMONO, S.Ag, M.Si.</v>
      </c>
      <c r="K8" s="90"/>
      <c r="L8" s="90"/>
      <c r="M8" s="90"/>
      <c r="N8" s="90"/>
      <c r="O8" s="90"/>
      <c r="P8" s="90"/>
      <c r="Q8" s="91"/>
    </row>
    <row r="9" spans="1:17" ht="15" customHeight="1">
      <c r="A9" s="547" t="s">
        <v>6</v>
      </c>
      <c r="B9" s="548"/>
      <c r="C9" s="84" t="s">
        <v>5</v>
      </c>
      <c r="D9" s="85" t="str">
        <f>'DATA PNS'!E8</f>
        <v>19621117 199403 1 004</v>
      </c>
      <c r="E9" s="86"/>
      <c r="F9" s="86"/>
      <c r="G9" s="87"/>
      <c r="H9" s="88" t="s">
        <v>6</v>
      </c>
      <c r="I9" s="84" t="s">
        <v>5</v>
      </c>
      <c r="J9" s="89" t="str">
        <f>'DATA PNS'!E14</f>
        <v>19700303 199703 1 004</v>
      </c>
      <c r="K9" s="90"/>
      <c r="L9" s="90"/>
      <c r="M9" s="90"/>
      <c r="N9" s="90"/>
      <c r="O9" s="90"/>
      <c r="P9" s="90"/>
      <c r="Q9" s="91"/>
    </row>
    <row r="10" spans="1:17" ht="15" customHeight="1">
      <c r="A10" s="547" t="s">
        <v>7</v>
      </c>
      <c r="B10" s="548"/>
      <c r="C10" s="84" t="s">
        <v>5</v>
      </c>
      <c r="D10" s="85" t="str">
        <f>'DATA PNS'!E9</f>
        <v>Pembina / IV a</v>
      </c>
      <c r="E10" s="86"/>
      <c r="F10" s="86"/>
      <c r="G10" s="87"/>
      <c r="H10" s="88" t="s">
        <v>7</v>
      </c>
      <c r="I10" s="84" t="s">
        <v>5</v>
      </c>
      <c r="J10" s="89" t="str">
        <f>'DATA PNS'!E15</f>
        <v>Pembina / IV a</v>
      </c>
      <c r="K10" s="90"/>
      <c r="L10" s="90"/>
      <c r="M10" s="90"/>
      <c r="N10" s="90"/>
      <c r="O10" s="90"/>
      <c r="P10" s="90"/>
      <c r="Q10" s="91"/>
    </row>
    <row r="11" spans="1:17" ht="15" customHeight="1">
      <c r="A11" s="547" t="s">
        <v>8</v>
      </c>
      <c r="B11" s="548"/>
      <c r="C11" s="84" t="s">
        <v>5</v>
      </c>
      <c r="D11" s="85" t="str">
        <f>'DATA PNS'!E10</f>
        <v>Kepala Madrasah Tsanawiyah Negeri 4 Sleman</v>
      </c>
      <c r="E11" s="86"/>
      <c r="F11" s="86"/>
      <c r="G11" s="87"/>
      <c r="H11" s="88" t="s">
        <v>8</v>
      </c>
      <c r="I11" s="84" t="s">
        <v>5</v>
      </c>
      <c r="J11" s="89" t="str">
        <f>'DATA PNS'!E16</f>
        <v>Kepala Kantor Kementerian Agama Kab. Sleman</v>
      </c>
      <c r="K11" s="90"/>
      <c r="L11" s="90"/>
      <c r="M11" s="90"/>
      <c r="N11" s="90"/>
      <c r="O11" s="90"/>
      <c r="P11" s="90"/>
      <c r="Q11" s="91"/>
    </row>
    <row r="12" spans="1:17" ht="15" customHeight="1">
      <c r="A12" s="555" t="s">
        <v>9</v>
      </c>
      <c r="B12" s="556"/>
      <c r="C12" s="112" t="s">
        <v>5</v>
      </c>
      <c r="D12" s="127" t="str">
        <f>'DATA PNS'!E11</f>
        <v>Madrasah Tsanawiyah Negeri 4 Sleman</v>
      </c>
      <c r="E12" s="119"/>
      <c r="F12" s="119"/>
      <c r="G12" s="112"/>
      <c r="H12" s="128" t="s">
        <v>9</v>
      </c>
      <c r="I12" s="112" t="s">
        <v>5</v>
      </c>
      <c r="J12" s="113" t="str">
        <f>'DATA PNS'!E17</f>
        <v>Kantor Kementerian Agama Kab. Sleman</v>
      </c>
      <c r="K12" s="105"/>
      <c r="L12" s="105"/>
      <c r="M12" s="105"/>
      <c r="N12" s="105"/>
      <c r="O12" s="105"/>
      <c r="P12" s="105"/>
      <c r="Q12" s="106"/>
    </row>
    <row r="13" spans="1:17" ht="30" customHeight="1">
      <c r="A13" s="659" t="s">
        <v>194</v>
      </c>
      <c r="B13" s="702"/>
      <c r="C13" s="121" t="s">
        <v>5</v>
      </c>
      <c r="D13" s="561" t="s">
        <v>201</v>
      </c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</row>
    <row r="14" spans="1:17" s="101" customFormat="1" ht="24" customHeight="1">
      <c r="A14" s="723" t="s">
        <v>195</v>
      </c>
      <c r="B14" s="724"/>
      <c r="C14" s="724"/>
      <c r="D14" s="724"/>
      <c r="E14" s="724"/>
      <c r="F14" s="724"/>
      <c r="G14" s="724"/>
      <c r="H14" s="724"/>
      <c r="I14" s="724"/>
      <c r="J14" s="724"/>
      <c r="K14" s="724"/>
      <c r="L14" s="724"/>
      <c r="M14" s="724"/>
      <c r="N14" s="724"/>
      <c r="O14" s="724"/>
      <c r="P14" s="724"/>
      <c r="Q14" s="725"/>
    </row>
    <row r="15" spans="1:17" s="101" customFormat="1" ht="24" customHeight="1">
      <c r="A15" s="566" t="s">
        <v>196</v>
      </c>
      <c r="B15" s="567"/>
      <c r="C15" s="567"/>
      <c r="D15" s="567"/>
      <c r="E15" s="567"/>
      <c r="F15" s="567"/>
      <c r="G15" s="568"/>
      <c r="H15" s="557" t="s">
        <v>192</v>
      </c>
      <c r="I15" s="557"/>
      <c r="J15" s="557"/>
      <c r="K15" s="557"/>
      <c r="L15" s="557"/>
      <c r="M15" s="557"/>
      <c r="N15" s="557"/>
      <c r="O15" s="557"/>
      <c r="P15" s="557"/>
      <c r="Q15" s="557"/>
    </row>
    <row r="16" spans="1:17" s="101" customFormat="1" ht="30" customHeight="1">
      <c r="A16" s="726" t="s">
        <v>198</v>
      </c>
      <c r="B16" s="729"/>
      <c r="C16" s="729"/>
      <c r="D16" s="729"/>
      <c r="E16" s="729"/>
      <c r="F16" s="729"/>
      <c r="G16" s="730"/>
      <c r="H16" s="565">
        <f>'Konversi Nilai'!L16</f>
        <v>107.0457142857143</v>
      </c>
      <c r="I16" s="565"/>
      <c r="J16" s="565"/>
      <c r="K16" s="565"/>
      <c r="L16" s="565"/>
      <c r="M16" s="565"/>
      <c r="N16" s="565"/>
      <c r="O16" s="565"/>
      <c r="P16" s="565"/>
      <c r="Q16" s="565"/>
    </row>
    <row r="17" spans="1:17" s="101" customFormat="1" ht="30" customHeight="1">
      <c r="A17" s="726" t="s">
        <v>197</v>
      </c>
      <c r="B17" s="729"/>
      <c r="C17" s="729"/>
      <c r="D17" s="729"/>
      <c r="E17" s="729"/>
      <c r="F17" s="729"/>
      <c r="G17" s="730"/>
      <c r="H17" s="565">
        <f>'Penilaian Kinerja'!H19</f>
        <v>108.99610566037735</v>
      </c>
      <c r="I17" s="565"/>
      <c r="J17" s="565"/>
      <c r="K17" s="565"/>
      <c r="L17" s="565"/>
      <c r="M17" s="565"/>
      <c r="N17" s="565"/>
      <c r="O17" s="565"/>
      <c r="P17" s="565"/>
      <c r="Q17" s="565"/>
    </row>
    <row r="18" spans="1:17" s="101" customFormat="1" ht="30" customHeight="1">
      <c r="A18" s="726" t="s">
        <v>199</v>
      </c>
      <c r="B18" s="727"/>
      <c r="C18" s="727"/>
      <c r="D18" s="727"/>
      <c r="E18" s="727"/>
      <c r="F18" s="727"/>
      <c r="G18" s="728"/>
      <c r="H18" s="565">
        <f>(50%*H16)+(50%*H17)</f>
        <v>108.02090997304583</v>
      </c>
      <c r="I18" s="565"/>
      <c r="J18" s="565"/>
      <c r="K18" s="565"/>
      <c r="L18" s="565"/>
      <c r="M18" s="565"/>
      <c r="N18" s="565"/>
      <c r="O18" s="565"/>
      <c r="P18" s="565"/>
      <c r="Q18" s="565"/>
    </row>
    <row r="19" spans="1:17" s="101" customFormat="1" ht="30" customHeight="1">
      <c r="A19" s="726" t="s">
        <v>200</v>
      </c>
      <c r="B19" s="727"/>
      <c r="C19" s="727"/>
      <c r="D19" s="727"/>
      <c r="E19" s="727"/>
      <c r="F19" s="727"/>
      <c r="G19" s="728"/>
      <c r="H19" s="565" t="str">
        <f>IF((AND(H18&gt;109,H18&lt;121,'Penilaian Kinerja'!H18&gt;0)),"(Sangat Baik)",IF((AND(H18&gt;89,H18&lt;121)),"(Baik)",IF((AND(H18&gt;69,H18&lt;90)),"(Cukup)",IF((AND(H18&gt;49,H18&lt;70)),"(Kurang)","(Sangat Kurang)"))))</f>
        <v>(Baik)</v>
      </c>
      <c r="I19" s="565"/>
      <c r="J19" s="565"/>
      <c r="K19" s="565"/>
      <c r="L19" s="565"/>
      <c r="M19" s="565"/>
      <c r="N19" s="565"/>
      <c r="O19" s="565"/>
      <c r="P19" s="565"/>
      <c r="Q19" s="565"/>
    </row>
    <row r="20" spans="1:17" ht="15.75" customHeight="1"/>
    <row r="21" spans="1:17" ht="15.75" customHeight="1"/>
    <row r="22" spans="1:17" ht="15.75" customHeight="1">
      <c r="J22" s="79" t="s">
        <v>512</v>
      </c>
    </row>
    <row r="23" spans="1:17" ht="15.75" customHeight="1">
      <c r="B23" s="79" t="s">
        <v>135</v>
      </c>
      <c r="J23" s="79" t="s">
        <v>134</v>
      </c>
    </row>
    <row r="24" spans="1:17" ht="15.75" customHeight="1"/>
    <row r="25" spans="1:17" ht="15.75" customHeight="1"/>
    <row r="26" spans="1:17" ht="15.75" customHeight="1"/>
    <row r="27" spans="1:17" ht="15.75" customHeight="1"/>
    <row r="28" spans="1:17" ht="15.75" customHeight="1">
      <c r="B28" s="79" t="str">
        <f>D8</f>
        <v>Dra. ISTOYO BAMBANG IRIANTO, M.M.</v>
      </c>
      <c r="J28" s="79" t="str">
        <f>J8</f>
        <v>H. SIDIK PRAMONO, S.Ag, M.Si.</v>
      </c>
    </row>
    <row r="29" spans="1:17" ht="15.75" customHeight="1">
      <c r="B29" s="79" t="str">
        <f>"NIP. "&amp;D9</f>
        <v>NIP. 19621117 199403 1 004</v>
      </c>
      <c r="J29" s="79" t="str">
        <f>"NIP. "&amp;J9</f>
        <v>NIP. 19700303 199703 1 004</v>
      </c>
    </row>
    <row r="30" spans="1:17" s="102" customFormat="1" ht="15.7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</row>
  </sheetData>
  <mergeCells count="23">
    <mergeCell ref="A14:Q14"/>
    <mergeCell ref="A18:G18"/>
    <mergeCell ref="H18:Q18"/>
    <mergeCell ref="A19:G19"/>
    <mergeCell ref="H19:Q19"/>
    <mergeCell ref="A15:G15"/>
    <mergeCell ref="H15:Q15"/>
    <mergeCell ref="A16:G16"/>
    <mergeCell ref="H16:Q16"/>
    <mergeCell ref="A17:G17"/>
    <mergeCell ref="H17:Q17"/>
    <mergeCell ref="D13:Q13"/>
    <mergeCell ref="A1:Q1"/>
    <mergeCell ref="A2:Q2"/>
    <mergeCell ref="D5:G5"/>
    <mergeCell ref="A7:G7"/>
    <mergeCell ref="H7:Q7"/>
    <mergeCell ref="A8:B8"/>
    <mergeCell ref="A9:B9"/>
    <mergeCell ref="A10:B10"/>
    <mergeCell ref="A11:B11"/>
    <mergeCell ref="A12:B12"/>
    <mergeCell ref="A13:B13"/>
  </mergeCells>
  <hyperlinks>
    <hyperlink ref="A1:Q1" location="Menu!A1" display="INTEGRASI HASIL PENILAIAN KINERJA PNS" xr:uid="{AE447EAA-8C8F-4CC7-90CD-7F8CF18C1D4F}"/>
  </hyperlinks>
  <pageMargins left="0.70866141732283472" right="0.51181102362204722" top="0.74803149606299213" bottom="0.51181102362204722" header="0" footer="0"/>
  <pageSetup paperSize="9" scale="67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6D71-3D4D-410F-84D9-C972E4E15E1D}">
  <sheetPr>
    <tabColor theme="1"/>
    <pageSetUpPr fitToPage="1"/>
  </sheetPr>
  <dimension ref="A1:D50"/>
  <sheetViews>
    <sheetView workbookViewId="0">
      <selection sqref="A1:D1"/>
    </sheetView>
  </sheetViews>
  <sheetFormatPr defaultRowHeight="14.25"/>
  <cols>
    <col min="1" max="1" width="2.625" style="394" customWidth="1"/>
    <col min="2" max="2" width="32.625" style="394" customWidth="1"/>
    <col min="3" max="3" width="1.625" style="394" customWidth="1"/>
    <col min="4" max="4" width="45.625" style="394" customWidth="1"/>
    <col min="5" max="16384" width="9" style="394"/>
  </cols>
  <sheetData>
    <row r="1" spans="1:4" ht="15">
      <c r="A1" s="454" t="s">
        <v>202</v>
      </c>
      <c r="B1" s="454"/>
      <c r="C1" s="454"/>
      <c r="D1" s="454"/>
    </row>
    <row r="2" spans="1:4">
      <c r="A2" s="395"/>
      <c r="B2" s="395"/>
      <c r="C2" s="395"/>
      <c r="D2" s="395"/>
    </row>
    <row r="3" spans="1:4" ht="15">
      <c r="A3" s="732" t="s">
        <v>57</v>
      </c>
      <c r="B3" s="732"/>
      <c r="C3" s="396" t="s">
        <v>5</v>
      </c>
      <c r="D3" s="396" t="str">
        <f>'DATA PNS'!E3</f>
        <v>Madrasah Tsanawiyah Negeri 4 Sleman</v>
      </c>
    </row>
    <row r="4" spans="1:4" ht="15">
      <c r="A4" s="732" t="s">
        <v>71</v>
      </c>
      <c r="B4" s="732"/>
      <c r="C4" s="396" t="s">
        <v>5</v>
      </c>
      <c r="D4" s="396" t="str">
        <f>'DATA 1'!E4</f>
        <v>01 Januari s/d 31 Desember 2021</v>
      </c>
    </row>
    <row r="5" spans="1:4">
      <c r="A5" s="395"/>
      <c r="B5" s="395"/>
      <c r="C5" s="395"/>
      <c r="D5" s="395"/>
    </row>
    <row r="6" spans="1:4" ht="15">
      <c r="A6" s="731">
        <v>1</v>
      </c>
      <c r="B6" s="733" t="s">
        <v>2</v>
      </c>
      <c r="C6" s="733"/>
      <c r="D6" s="733"/>
    </row>
    <row r="7" spans="1:4" ht="14.25" customHeight="1">
      <c r="A7" s="731"/>
      <c r="B7" s="397" t="s">
        <v>213</v>
      </c>
      <c r="C7" s="398" t="s">
        <v>5</v>
      </c>
      <c r="D7" s="397" t="str">
        <f>'DATA PNS'!E7</f>
        <v>Dra. ISTOYO BAMBANG IRIANTO, M.M.</v>
      </c>
    </row>
    <row r="8" spans="1:4" ht="14.25" customHeight="1">
      <c r="A8" s="731"/>
      <c r="B8" s="397" t="s">
        <v>6</v>
      </c>
      <c r="C8" s="398" t="s">
        <v>5</v>
      </c>
      <c r="D8" s="397" t="str">
        <f>'DATA PNS'!E8</f>
        <v>19621117 199403 1 004</v>
      </c>
    </row>
    <row r="9" spans="1:4" ht="14.25" customHeight="1">
      <c r="A9" s="731"/>
      <c r="B9" s="397" t="s">
        <v>212</v>
      </c>
      <c r="C9" s="398" t="s">
        <v>5</v>
      </c>
      <c r="D9" s="397" t="str">
        <f>'DATA PNS'!E9</f>
        <v>Pembina / IV a</v>
      </c>
    </row>
    <row r="10" spans="1:4" ht="14.25" customHeight="1">
      <c r="A10" s="731"/>
      <c r="B10" s="397" t="s">
        <v>214</v>
      </c>
      <c r="C10" s="398" t="s">
        <v>5</v>
      </c>
      <c r="D10" s="397" t="str">
        <f>'DATA PNS'!E10</f>
        <v>Kepala Madrasah Tsanawiyah Negeri 4 Sleman</v>
      </c>
    </row>
    <row r="11" spans="1:4" ht="14.25" customHeight="1">
      <c r="A11" s="731"/>
      <c r="B11" s="397" t="s">
        <v>57</v>
      </c>
      <c r="C11" s="398" t="s">
        <v>5</v>
      </c>
      <c r="D11" s="397" t="str">
        <f>'DATA PNS'!E11</f>
        <v>Madrasah Tsanawiyah Negeri 4 Sleman</v>
      </c>
    </row>
    <row r="12" spans="1:4" ht="14.25" customHeight="1">
      <c r="A12" s="731"/>
      <c r="B12" s="731"/>
      <c r="C12" s="731"/>
      <c r="D12" s="731"/>
    </row>
    <row r="13" spans="1:4" ht="15">
      <c r="A13" s="731">
        <v>2</v>
      </c>
      <c r="B13" s="733" t="s">
        <v>3</v>
      </c>
      <c r="C13" s="733"/>
      <c r="D13" s="733"/>
    </row>
    <row r="14" spans="1:4">
      <c r="A14" s="731"/>
      <c r="B14" s="397" t="s">
        <v>213</v>
      </c>
      <c r="C14" s="398" t="s">
        <v>5</v>
      </c>
      <c r="D14" s="397" t="str">
        <f>'DATA PNS'!E13</f>
        <v>H. SIDIK PRAMONO, S.Ag, M.Si.</v>
      </c>
    </row>
    <row r="15" spans="1:4">
      <c r="A15" s="731"/>
      <c r="B15" s="397" t="s">
        <v>6</v>
      </c>
      <c r="C15" s="398" t="s">
        <v>5</v>
      </c>
      <c r="D15" s="397" t="str">
        <f>'DATA PNS'!E14</f>
        <v>19700303 199703 1 004</v>
      </c>
    </row>
    <row r="16" spans="1:4">
      <c r="A16" s="731"/>
      <c r="B16" s="397" t="s">
        <v>212</v>
      </c>
      <c r="C16" s="398" t="s">
        <v>5</v>
      </c>
      <c r="D16" s="397" t="str">
        <f>'DATA PNS'!E15</f>
        <v>Pembina / IV a</v>
      </c>
    </row>
    <row r="17" spans="1:4">
      <c r="A17" s="731"/>
      <c r="B17" s="397" t="s">
        <v>214</v>
      </c>
      <c r="C17" s="398" t="s">
        <v>5</v>
      </c>
      <c r="D17" s="397" t="str">
        <f>'DATA PNS'!E16</f>
        <v>Kepala Kantor Kementerian Agama Kab. Sleman</v>
      </c>
    </row>
    <row r="18" spans="1:4">
      <c r="A18" s="731"/>
      <c r="B18" s="397" t="s">
        <v>57</v>
      </c>
      <c r="C18" s="398" t="s">
        <v>5</v>
      </c>
      <c r="D18" s="397" t="str">
        <f>'DATA PNS'!E17</f>
        <v>Kantor Kementerian Agama Kab. Sleman</v>
      </c>
    </row>
    <row r="19" spans="1:4">
      <c r="A19" s="731"/>
      <c r="B19" s="731"/>
      <c r="C19" s="731"/>
      <c r="D19" s="731"/>
    </row>
    <row r="20" spans="1:4" ht="15">
      <c r="A20" s="731">
        <v>3</v>
      </c>
      <c r="B20" s="733" t="s">
        <v>204</v>
      </c>
      <c r="C20" s="733"/>
      <c r="D20" s="733"/>
    </row>
    <row r="21" spans="1:4">
      <c r="A21" s="731"/>
      <c r="B21" s="397" t="s">
        <v>213</v>
      </c>
      <c r="C21" s="398" t="s">
        <v>5</v>
      </c>
      <c r="D21" s="397" t="str">
        <f>'DATA PNS'!E19</f>
        <v>DR. H. MASMIN AFIF, M.Ag.</v>
      </c>
    </row>
    <row r="22" spans="1:4">
      <c r="A22" s="731"/>
      <c r="B22" s="397" t="s">
        <v>6</v>
      </c>
      <c r="C22" s="398" t="s">
        <v>5</v>
      </c>
      <c r="D22" s="397" t="str">
        <f>'DATA PNS'!E20</f>
        <v>19670613 199403 1 002</v>
      </c>
    </row>
    <row r="23" spans="1:4">
      <c r="A23" s="731"/>
      <c r="B23" s="397" t="s">
        <v>212</v>
      </c>
      <c r="C23" s="398" t="s">
        <v>5</v>
      </c>
      <c r="D23" s="397" t="str">
        <f>'DATA PNS'!E21</f>
        <v>Pembina Utama Muda / IV c</v>
      </c>
    </row>
    <row r="24" spans="1:4">
      <c r="A24" s="731"/>
      <c r="B24" s="397" t="s">
        <v>214</v>
      </c>
      <c r="C24" s="398" t="s">
        <v>5</v>
      </c>
      <c r="D24" s="397" t="str">
        <f>'DATA PNS'!E22</f>
        <v>Kepala Kanwil Kementerian Agama DIY</v>
      </c>
    </row>
    <row r="25" spans="1:4">
      <c r="A25" s="731"/>
      <c r="B25" s="397" t="s">
        <v>57</v>
      </c>
      <c r="C25" s="398" t="s">
        <v>5</v>
      </c>
      <c r="D25" s="397" t="str">
        <f>'DATA PNS'!E23</f>
        <v>Kanwil Kementerian Agama DIY</v>
      </c>
    </row>
    <row r="26" spans="1:4">
      <c r="A26" s="731"/>
      <c r="B26" s="731"/>
      <c r="C26" s="731"/>
      <c r="D26" s="731"/>
    </row>
    <row r="27" spans="1:4" ht="15">
      <c r="A27" s="731">
        <v>4</v>
      </c>
      <c r="B27" s="733" t="s">
        <v>92</v>
      </c>
      <c r="C27" s="733"/>
      <c r="D27" s="733"/>
    </row>
    <row r="28" spans="1:4">
      <c r="A28" s="731"/>
      <c r="B28" s="397" t="s">
        <v>205</v>
      </c>
      <c r="C28" s="398" t="s">
        <v>5</v>
      </c>
      <c r="D28" s="399">
        <f>('Konversi Nilai'!L14*50%)+('Penilaian Kinerja'!H15*50%)</f>
        <v>111.69483737646001</v>
      </c>
    </row>
    <row r="29" spans="1:4">
      <c r="A29" s="731"/>
      <c r="B29" s="397" t="s">
        <v>206</v>
      </c>
      <c r="C29" s="398" t="s">
        <v>5</v>
      </c>
      <c r="D29" s="399">
        <f>('Konversi Nilai'!L15*50%)+('Penilaian Kinerja'!H16*50%)</f>
        <v>100.22499999999999</v>
      </c>
    </row>
    <row r="30" spans="1:4">
      <c r="A30" s="731"/>
      <c r="B30" s="397" t="s">
        <v>207</v>
      </c>
      <c r="C30" s="398" t="s">
        <v>5</v>
      </c>
      <c r="D30" s="399">
        <f>('Konversi Nilai'!L16*50%)+('Penilaian Kinerja'!H17*50%)</f>
        <v>108.02090997304583</v>
      </c>
    </row>
    <row r="31" spans="1:4">
      <c r="A31" s="731"/>
      <c r="B31" s="397" t="s">
        <v>208</v>
      </c>
      <c r="C31" s="398" t="s">
        <v>5</v>
      </c>
      <c r="D31" s="400">
        <f>'Penilaian Kinerja'!H18</f>
        <v>0</v>
      </c>
    </row>
    <row r="32" spans="1:4">
      <c r="A32" s="731"/>
      <c r="B32" s="397" t="s">
        <v>209</v>
      </c>
      <c r="C32" s="398" t="s">
        <v>5</v>
      </c>
      <c r="D32" s="399">
        <f>SUM(D30:D31)</f>
        <v>108.02090997304583</v>
      </c>
    </row>
    <row r="33" spans="1:4">
      <c r="A33" s="731"/>
      <c r="B33" s="397" t="s">
        <v>210</v>
      </c>
      <c r="C33" s="398" t="s">
        <v>5</v>
      </c>
      <c r="D33" s="401" t="str">
        <f>IF((AND(D32&gt;109,D32&lt;121,D31&gt;0)),"(Sangat Baik)",IF((AND(D32&gt;89,D32&lt;121)),"(Baik)",IF((AND(D32&gt;69,D32&lt;90)),"(Cukup)",IF((AND(D32&gt;49,D32&lt;70)),"(Kurang)","(Sangat Kurang)"))))</f>
        <v>(Baik)</v>
      </c>
    </row>
    <row r="34" spans="1:4" ht="42.75">
      <c r="A34" s="731"/>
      <c r="B34" s="397" t="s">
        <v>211</v>
      </c>
      <c r="C34" s="398" t="s">
        <v>5</v>
      </c>
      <c r="D34" s="401">
        <f>PENGUKURAN!J13+'KETERKAITAN JF'!I73</f>
        <v>31.09</v>
      </c>
    </row>
    <row r="35" spans="1:4">
      <c r="A35" s="731"/>
      <c r="B35" s="731"/>
      <c r="C35" s="731"/>
      <c r="D35" s="731"/>
    </row>
    <row r="36" spans="1:4" ht="15">
      <c r="A36" s="731">
        <v>5</v>
      </c>
      <c r="B36" s="733" t="s">
        <v>215</v>
      </c>
      <c r="C36" s="733"/>
      <c r="D36" s="733"/>
    </row>
    <row r="37" spans="1:4">
      <c r="A37" s="731"/>
      <c r="B37" s="736" t="s">
        <v>217</v>
      </c>
      <c r="C37" s="736"/>
      <c r="D37" s="736"/>
    </row>
    <row r="38" spans="1:4">
      <c r="A38" s="731"/>
      <c r="B38" s="731"/>
      <c r="C38" s="731"/>
      <c r="D38" s="731"/>
    </row>
    <row r="39" spans="1:4" ht="15">
      <c r="A39" s="731">
        <v>6</v>
      </c>
      <c r="B39" s="733" t="s">
        <v>216</v>
      </c>
      <c r="C39" s="733"/>
      <c r="D39" s="733"/>
    </row>
    <row r="40" spans="1:4">
      <c r="A40" s="731"/>
      <c r="B40" s="736" t="s">
        <v>217</v>
      </c>
      <c r="C40" s="736"/>
      <c r="D40" s="736"/>
    </row>
    <row r="41" spans="1:4">
      <c r="A41" s="737"/>
      <c r="B41" s="738"/>
      <c r="C41" s="738"/>
      <c r="D41" s="739"/>
    </row>
    <row r="42" spans="1:4">
      <c r="A42" s="734" t="s">
        <v>514</v>
      </c>
      <c r="B42" s="735"/>
      <c r="C42" s="735"/>
      <c r="D42" s="402" t="s">
        <v>513</v>
      </c>
    </row>
    <row r="43" spans="1:4">
      <c r="A43" s="734" t="s">
        <v>218</v>
      </c>
      <c r="B43" s="735"/>
      <c r="C43" s="735"/>
      <c r="D43" s="402" t="s">
        <v>134</v>
      </c>
    </row>
    <row r="44" spans="1:4">
      <c r="A44" s="734"/>
      <c r="B44" s="735"/>
      <c r="C44" s="735"/>
      <c r="D44" s="402"/>
    </row>
    <row r="45" spans="1:4">
      <c r="A45" s="734"/>
      <c r="B45" s="735"/>
      <c r="C45" s="735"/>
      <c r="D45" s="402"/>
    </row>
    <row r="46" spans="1:4">
      <c r="A46" s="734"/>
      <c r="B46" s="735"/>
      <c r="C46" s="735"/>
      <c r="D46" s="402"/>
    </row>
    <row r="47" spans="1:4">
      <c r="A47" s="734"/>
      <c r="B47" s="735"/>
      <c r="C47" s="735"/>
      <c r="D47" s="402"/>
    </row>
    <row r="48" spans="1:4">
      <c r="A48" s="734" t="str">
        <f>D7</f>
        <v>Dra. ISTOYO BAMBANG IRIANTO, M.M.</v>
      </c>
      <c r="B48" s="735"/>
      <c r="C48" s="735"/>
      <c r="D48" s="402" t="str">
        <f>D14</f>
        <v>H. SIDIK PRAMONO, S.Ag, M.Si.</v>
      </c>
    </row>
    <row r="49" spans="1:4">
      <c r="A49" s="734" t="str">
        <f>"NIP. "&amp;D8</f>
        <v>NIP. 19621117 199403 1 004</v>
      </c>
      <c r="B49" s="735"/>
      <c r="C49" s="735"/>
      <c r="D49" s="402" t="str">
        <f>"NIP. "&amp;D15</f>
        <v>NIP. 19700303 199703 1 004</v>
      </c>
    </row>
    <row r="50" spans="1:4">
      <c r="A50" s="740"/>
      <c r="B50" s="741"/>
      <c r="C50" s="741"/>
      <c r="D50" s="403"/>
    </row>
  </sheetData>
  <mergeCells count="32">
    <mergeCell ref="A49:C49"/>
    <mergeCell ref="A50:C50"/>
    <mergeCell ref="A43:C43"/>
    <mergeCell ref="A44:C44"/>
    <mergeCell ref="A45:C45"/>
    <mergeCell ref="A46:C46"/>
    <mergeCell ref="A47:C47"/>
    <mergeCell ref="A48:C48"/>
    <mergeCell ref="A42:C42"/>
    <mergeCell ref="A27:A34"/>
    <mergeCell ref="B27:D27"/>
    <mergeCell ref="A35:D35"/>
    <mergeCell ref="A36:A37"/>
    <mergeCell ref="B36:D36"/>
    <mergeCell ref="B37:D37"/>
    <mergeCell ref="A38:D38"/>
    <mergeCell ref="A39:A40"/>
    <mergeCell ref="B39:D39"/>
    <mergeCell ref="B40:D40"/>
    <mergeCell ref="A41:D41"/>
    <mergeCell ref="A26:D26"/>
    <mergeCell ref="A1:D1"/>
    <mergeCell ref="A3:B3"/>
    <mergeCell ref="A4:B4"/>
    <mergeCell ref="A6:A11"/>
    <mergeCell ref="B6:D6"/>
    <mergeCell ref="A12:D12"/>
    <mergeCell ref="A13:A18"/>
    <mergeCell ref="B13:D13"/>
    <mergeCell ref="A19:D19"/>
    <mergeCell ref="A20:A25"/>
    <mergeCell ref="B20:D20"/>
  </mergeCells>
  <hyperlinks>
    <hyperlink ref="A1:D1" location="Menu!A1" display="LAPORAN DOKUMEN PENILAIAN KINERJA" xr:uid="{D711B509-FC66-4D17-9EC0-8B2EA92D5C93}"/>
  </hyperlinks>
  <printOptions horizontalCentered="1"/>
  <pageMargins left="1.1023622047244095" right="0.70866141732283472" top="0.74803149606299213" bottom="0.74803149606299213" header="0.31496062992125984" footer="0.31496062992125984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J54"/>
  <sheetViews>
    <sheetView zoomScaleNormal="100" workbookViewId="0">
      <selection activeCell="A10" sqref="A10:J10"/>
    </sheetView>
  </sheetViews>
  <sheetFormatPr defaultRowHeight="12.75"/>
  <cols>
    <col min="1" max="1" width="13.5" style="62" customWidth="1"/>
    <col min="2" max="3" width="9" style="62"/>
    <col min="4" max="4" width="4" style="62" customWidth="1"/>
    <col min="5" max="5" width="1.375" style="62" customWidth="1"/>
    <col min="6" max="16384" width="9" style="62"/>
  </cols>
  <sheetData>
    <row r="1" spans="1:10" ht="13.5" thickTop="1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>
      <c r="A2" s="63"/>
      <c r="J2" s="64"/>
    </row>
    <row r="3" spans="1:10">
      <c r="A3" s="63"/>
      <c r="J3" s="64"/>
    </row>
    <row r="4" spans="1:10">
      <c r="A4" s="63"/>
      <c r="J4" s="64"/>
    </row>
    <row r="5" spans="1:10">
      <c r="A5" s="63"/>
      <c r="J5" s="64"/>
    </row>
    <row r="6" spans="1:10">
      <c r="A6" s="63"/>
      <c r="J6" s="64"/>
    </row>
    <row r="7" spans="1:10" ht="60" customHeight="1">
      <c r="A7" s="63"/>
      <c r="J7" s="64"/>
    </row>
    <row r="8" spans="1:10">
      <c r="A8" s="63"/>
      <c r="J8" s="64"/>
    </row>
    <row r="9" spans="1:10">
      <c r="A9" s="63"/>
      <c r="J9" s="64"/>
    </row>
    <row r="10" spans="1:10" ht="18.75">
      <c r="A10" s="441" t="s">
        <v>92</v>
      </c>
      <c r="B10" s="442"/>
      <c r="C10" s="442"/>
      <c r="D10" s="442"/>
      <c r="E10" s="442"/>
      <c r="F10" s="442"/>
      <c r="G10" s="442"/>
      <c r="H10" s="442"/>
      <c r="I10" s="442"/>
      <c r="J10" s="443"/>
    </row>
    <row r="11" spans="1:10" ht="18.75">
      <c r="A11" s="444" t="s">
        <v>89</v>
      </c>
      <c r="B11" s="445"/>
      <c r="C11" s="445"/>
      <c r="D11" s="445"/>
      <c r="E11" s="445"/>
      <c r="F11" s="445"/>
      <c r="G11" s="445"/>
      <c r="H11" s="445"/>
      <c r="I11" s="445"/>
      <c r="J11" s="446"/>
    </row>
    <row r="12" spans="1:10">
      <c r="A12" s="63"/>
      <c r="J12" s="64"/>
    </row>
    <row r="13" spans="1:10">
      <c r="A13" s="63"/>
      <c r="J13" s="64"/>
    </row>
    <row r="14" spans="1:10">
      <c r="A14" s="63"/>
      <c r="J14" s="64"/>
    </row>
    <row r="15" spans="1:10">
      <c r="A15" s="63"/>
      <c r="J15" s="64"/>
    </row>
    <row r="16" spans="1:10">
      <c r="A16" s="63"/>
      <c r="J16" s="64"/>
    </row>
    <row r="17" spans="1:10" ht="21" customHeight="1">
      <c r="A17" s="63"/>
      <c r="J17" s="64"/>
    </row>
    <row r="18" spans="1:10" ht="21" customHeight="1">
      <c r="A18" s="63"/>
      <c r="J18" s="64"/>
    </row>
    <row r="19" spans="1:10" ht="19.5" customHeight="1">
      <c r="A19" s="447" t="s">
        <v>71</v>
      </c>
      <c r="B19" s="448"/>
      <c r="C19" s="448"/>
      <c r="D19" s="448"/>
      <c r="E19" s="448"/>
      <c r="F19" s="448"/>
      <c r="G19" s="448"/>
      <c r="H19" s="448"/>
      <c r="I19" s="448"/>
      <c r="J19" s="449"/>
    </row>
    <row r="20" spans="1:10" ht="19.5" customHeight="1">
      <c r="A20" s="447" t="str">
        <f>'DATA 1'!E4</f>
        <v>01 Januari s/d 31 Desember 2021</v>
      </c>
      <c r="B20" s="448"/>
      <c r="C20" s="448"/>
      <c r="D20" s="448"/>
      <c r="E20" s="448"/>
      <c r="F20" s="448"/>
      <c r="G20" s="448"/>
      <c r="H20" s="448"/>
      <c r="I20" s="448"/>
      <c r="J20" s="449"/>
    </row>
    <row r="21" spans="1:10" ht="19.5" customHeight="1">
      <c r="A21" s="73"/>
      <c r="B21" s="74"/>
      <c r="C21" s="74"/>
      <c r="D21" s="74"/>
      <c r="E21" s="74"/>
      <c r="F21" s="74"/>
      <c r="G21" s="74"/>
      <c r="H21" s="74"/>
      <c r="I21" s="74"/>
      <c r="J21" s="75"/>
    </row>
    <row r="22" spans="1:10" ht="19.5" customHeight="1">
      <c r="A22" s="73"/>
      <c r="B22" s="74"/>
      <c r="C22" s="74"/>
      <c r="D22" s="74"/>
      <c r="E22" s="74"/>
      <c r="F22" s="74"/>
      <c r="G22" s="74"/>
      <c r="H22" s="74"/>
      <c r="I22" s="74"/>
      <c r="J22" s="75"/>
    </row>
    <row r="23" spans="1:10" ht="19.5" customHeight="1">
      <c r="A23" s="73"/>
      <c r="B23" s="74"/>
      <c r="C23" s="74"/>
      <c r="D23" s="74"/>
      <c r="E23" s="74"/>
      <c r="F23" s="74"/>
      <c r="G23" s="74"/>
      <c r="H23" s="74"/>
      <c r="I23" s="74"/>
      <c r="J23" s="75"/>
    </row>
    <row r="24" spans="1:10" ht="18.75" customHeight="1">
      <c r="A24" s="73"/>
      <c r="B24" s="74"/>
      <c r="C24" s="74"/>
      <c r="D24" s="74"/>
      <c r="E24" s="74"/>
      <c r="F24" s="74"/>
      <c r="G24" s="74"/>
      <c r="H24" s="74"/>
      <c r="I24" s="74"/>
      <c r="J24" s="75"/>
    </row>
    <row r="25" spans="1:10" ht="15.75">
      <c r="A25" s="73"/>
      <c r="B25" s="74"/>
      <c r="C25" s="74"/>
      <c r="D25" s="74"/>
      <c r="E25" s="74"/>
      <c r="F25" s="74"/>
      <c r="G25" s="74"/>
      <c r="H25" s="74"/>
      <c r="I25" s="74"/>
      <c r="J25" s="75"/>
    </row>
    <row r="26" spans="1:10">
      <c r="A26" s="63"/>
      <c r="J26" s="64"/>
    </row>
    <row r="27" spans="1:10" ht="15">
      <c r="A27" s="63"/>
      <c r="B27" s="65" t="s">
        <v>90</v>
      </c>
      <c r="C27" s="65"/>
      <c r="D27" s="65"/>
      <c r="E27" s="65" t="s">
        <v>5</v>
      </c>
      <c r="F27" s="450" t="str">
        <f>'DATA PNS'!E7</f>
        <v>Dra. ISTOYO BAMBANG IRIANTO, M.M.</v>
      </c>
      <c r="G27" s="450"/>
      <c r="H27" s="450"/>
      <c r="I27" s="450"/>
      <c r="J27" s="451"/>
    </row>
    <row r="28" spans="1:10" ht="15">
      <c r="A28" s="63"/>
      <c r="B28" s="65" t="s">
        <v>6</v>
      </c>
      <c r="C28" s="65"/>
      <c r="D28" s="65"/>
      <c r="E28" s="65" t="s">
        <v>5</v>
      </c>
      <c r="F28" s="439" t="str">
        <f>'DATA PNS'!E8</f>
        <v>19621117 199403 1 004</v>
      </c>
      <c r="G28" s="439"/>
      <c r="H28" s="439"/>
      <c r="I28" s="439"/>
      <c r="J28" s="440"/>
    </row>
    <row r="29" spans="1:10" ht="15">
      <c r="A29" s="63"/>
      <c r="B29" s="65" t="s">
        <v>91</v>
      </c>
      <c r="C29" s="65"/>
      <c r="D29" s="65"/>
      <c r="E29" s="65" t="s">
        <v>5</v>
      </c>
      <c r="F29" s="439" t="str">
        <f>'DATA PNS'!E9</f>
        <v>Pembina / IV a</v>
      </c>
      <c r="G29" s="439"/>
      <c r="H29" s="439"/>
      <c r="I29" s="439"/>
      <c r="J29" s="440"/>
    </row>
    <row r="30" spans="1:10" ht="15">
      <c r="A30" s="63"/>
      <c r="B30" s="65" t="s">
        <v>8</v>
      </c>
      <c r="C30" s="65"/>
      <c r="D30" s="65"/>
      <c r="E30" s="65" t="s">
        <v>5</v>
      </c>
      <c r="F30" s="439" t="str">
        <f>'DATA PNS'!E10</f>
        <v>Kepala Madrasah Tsanawiyah Negeri 4 Sleman</v>
      </c>
      <c r="G30" s="439"/>
      <c r="H30" s="439"/>
      <c r="I30" s="439"/>
      <c r="J30" s="440"/>
    </row>
    <row r="31" spans="1:10" ht="15">
      <c r="A31" s="63"/>
      <c r="B31" s="65" t="s">
        <v>9</v>
      </c>
      <c r="C31" s="65"/>
      <c r="D31" s="65"/>
      <c r="E31" s="65" t="s">
        <v>5</v>
      </c>
      <c r="F31" s="439" t="str">
        <f>'DATA PNS'!E11</f>
        <v>Madrasah Tsanawiyah Negeri 4 Sleman</v>
      </c>
      <c r="G31" s="439"/>
      <c r="H31" s="439"/>
      <c r="I31" s="439"/>
      <c r="J31" s="440"/>
    </row>
    <row r="32" spans="1:10" ht="15">
      <c r="A32" s="63"/>
      <c r="B32" s="66"/>
      <c r="C32" s="66"/>
      <c r="D32" s="66"/>
      <c r="E32" s="66"/>
      <c r="F32" s="66"/>
      <c r="G32" s="66"/>
      <c r="H32" s="66"/>
      <c r="J32" s="64"/>
    </row>
    <row r="33" spans="1:10">
      <c r="A33" s="63"/>
      <c r="J33" s="64"/>
    </row>
    <row r="34" spans="1:10">
      <c r="A34" s="63"/>
      <c r="J34" s="64"/>
    </row>
    <row r="35" spans="1:10">
      <c r="A35" s="63"/>
      <c r="J35" s="64"/>
    </row>
    <row r="36" spans="1:10">
      <c r="A36" s="63"/>
      <c r="J36" s="64"/>
    </row>
    <row r="37" spans="1:10">
      <c r="A37" s="63"/>
      <c r="J37" s="64"/>
    </row>
    <row r="38" spans="1:10">
      <c r="A38" s="63"/>
      <c r="J38" s="64"/>
    </row>
    <row r="39" spans="1:10">
      <c r="A39" s="63"/>
      <c r="J39" s="64"/>
    </row>
    <row r="40" spans="1:10">
      <c r="A40" s="63"/>
      <c r="J40" s="64"/>
    </row>
    <row r="41" spans="1:10">
      <c r="A41" s="63"/>
      <c r="J41" s="64"/>
    </row>
    <row r="42" spans="1:10">
      <c r="A42" s="63"/>
      <c r="J42" s="64"/>
    </row>
    <row r="43" spans="1:10">
      <c r="A43" s="63"/>
      <c r="J43" s="64"/>
    </row>
    <row r="44" spans="1:10">
      <c r="A44" s="63"/>
      <c r="J44" s="64"/>
    </row>
    <row r="45" spans="1:10" ht="23.25" customHeight="1">
      <c r="A45" s="63"/>
      <c r="J45" s="64"/>
    </row>
    <row r="46" spans="1:10">
      <c r="A46" s="63"/>
      <c r="J46" s="64"/>
    </row>
    <row r="47" spans="1:10">
      <c r="A47" s="63"/>
      <c r="J47" s="64"/>
    </row>
    <row r="48" spans="1:10">
      <c r="A48" s="63"/>
      <c r="J48" s="64"/>
    </row>
    <row r="49" spans="1:10" ht="18.75">
      <c r="A49" s="444" t="str">
        <f>UPPER('DATA PNS'!E3)</f>
        <v>MADRASAH TSANAWIYAH NEGERI 4 SLEMAN</v>
      </c>
      <c r="B49" s="445"/>
      <c r="C49" s="445"/>
      <c r="D49" s="445"/>
      <c r="E49" s="445"/>
      <c r="F49" s="445"/>
      <c r="G49" s="445"/>
      <c r="H49" s="445"/>
      <c r="I49" s="445"/>
      <c r="J49" s="446"/>
    </row>
    <row r="50" spans="1:10" ht="18.75">
      <c r="A50" s="444" t="str">
        <f>"TAHUN "&amp;RIGHT('DATA PNS'!E4,4)</f>
        <v>TAHUN 2021</v>
      </c>
      <c r="B50" s="445"/>
      <c r="C50" s="445"/>
      <c r="D50" s="445"/>
      <c r="E50" s="445"/>
      <c r="F50" s="445"/>
      <c r="G50" s="445"/>
      <c r="H50" s="445"/>
      <c r="I50" s="445"/>
      <c r="J50" s="446"/>
    </row>
    <row r="51" spans="1:10" ht="18.75">
      <c r="A51" s="67"/>
      <c r="B51" s="68"/>
      <c r="C51" s="68"/>
      <c r="D51" s="68"/>
      <c r="E51" s="68"/>
      <c r="F51" s="68"/>
      <c r="G51" s="68"/>
      <c r="H51" s="68"/>
      <c r="I51" s="68"/>
      <c r="J51" s="69"/>
    </row>
    <row r="52" spans="1:10">
      <c r="A52" s="63"/>
      <c r="J52" s="64"/>
    </row>
    <row r="53" spans="1:10" ht="13.5" thickBot="1">
      <c r="A53" s="70"/>
      <c r="B53" s="71"/>
      <c r="C53" s="71"/>
      <c r="D53" s="71"/>
      <c r="E53" s="71"/>
      <c r="F53" s="71"/>
      <c r="G53" s="71"/>
      <c r="H53" s="71"/>
      <c r="I53" s="71"/>
      <c r="J53" s="72"/>
    </row>
    <row r="54" spans="1:10" ht="13.5" thickTop="1"/>
  </sheetData>
  <mergeCells count="11">
    <mergeCell ref="F29:J29"/>
    <mergeCell ref="F30:J30"/>
    <mergeCell ref="F31:J31"/>
    <mergeCell ref="A49:J49"/>
    <mergeCell ref="A50:J50"/>
    <mergeCell ref="F28:J28"/>
    <mergeCell ref="A10:J10"/>
    <mergeCell ref="A11:J11"/>
    <mergeCell ref="A19:J19"/>
    <mergeCell ref="A20:J20"/>
    <mergeCell ref="F27:J27"/>
  </mergeCells>
  <hyperlinks>
    <hyperlink ref="A10:J10" location="Menu!A1" display="PENILAIAN KINERJA" xr:uid="{E84BCE18-12CC-4A75-9602-06590103AB7C}"/>
  </hyperlinks>
  <printOptions horizontalCentered="1" verticalCentered="1"/>
  <pageMargins left="1.1023622047244095" right="0.70866141732283472" top="0.74803149606299213" bottom="0.74803149606299213" header="0.31496062992125984" footer="0.31496062992125984"/>
  <pageSetup paperSize="9" scale="9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E24"/>
  <sheetViews>
    <sheetView workbookViewId="0">
      <selection sqref="A1:E1"/>
    </sheetView>
  </sheetViews>
  <sheetFormatPr defaultRowHeight="14.25"/>
  <cols>
    <col min="1" max="2" width="2.625" style="131" customWidth="1"/>
    <col min="3" max="3" width="21.875" style="131" customWidth="1"/>
    <col min="4" max="4" width="1.625" style="131" customWidth="1"/>
    <col min="5" max="5" width="45.625" style="131" customWidth="1"/>
    <col min="6" max="16384" width="9" style="56"/>
  </cols>
  <sheetData>
    <row r="1" spans="1:5" ht="15">
      <c r="A1" s="454" t="s">
        <v>56</v>
      </c>
      <c r="B1" s="454"/>
      <c r="C1" s="454"/>
      <c r="D1" s="454"/>
      <c r="E1" s="454"/>
    </row>
    <row r="2" spans="1:5">
      <c r="A2" s="129"/>
      <c r="B2" s="129"/>
      <c r="C2" s="129"/>
      <c r="D2" s="129"/>
      <c r="E2" s="129"/>
    </row>
    <row r="3" spans="1:5" ht="15">
      <c r="A3" s="455" t="s">
        <v>57</v>
      </c>
      <c r="B3" s="455"/>
      <c r="C3" s="455"/>
      <c r="D3" s="282" t="s">
        <v>5</v>
      </c>
      <c r="E3" s="282" t="s">
        <v>508</v>
      </c>
    </row>
    <row r="4" spans="1:5" ht="15">
      <c r="A4" s="455" t="s">
        <v>71</v>
      </c>
      <c r="B4" s="455"/>
      <c r="C4" s="455"/>
      <c r="D4" s="282" t="s">
        <v>5</v>
      </c>
      <c r="E4" s="282" t="s">
        <v>203</v>
      </c>
    </row>
    <row r="5" spans="1:5">
      <c r="A5" s="129"/>
      <c r="B5" s="129"/>
      <c r="C5" s="129"/>
      <c r="D5" s="129"/>
      <c r="E5" s="129"/>
    </row>
    <row r="6" spans="1:5">
      <c r="A6" s="283">
        <v>1</v>
      </c>
      <c r="B6" s="456" t="s">
        <v>58</v>
      </c>
      <c r="C6" s="456"/>
      <c r="D6" s="456"/>
      <c r="E6" s="456"/>
    </row>
    <row r="7" spans="1:5">
      <c r="A7" s="284"/>
      <c r="B7" s="285" t="s">
        <v>59</v>
      </c>
      <c r="C7" s="286" t="s">
        <v>4</v>
      </c>
      <c r="D7" s="287" t="s">
        <v>5</v>
      </c>
      <c r="E7" s="286" t="s">
        <v>506</v>
      </c>
    </row>
    <row r="8" spans="1:5">
      <c r="A8" s="284"/>
      <c r="B8" s="285" t="s">
        <v>60</v>
      </c>
      <c r="C8" s="286" t="s">
        <v>6</v>
      </c>
      <c r="D8" s="287" t="s">
        <v>5</v>
      </c>
      <c r="E8" s="286" t="s">
        <v>507</v>
      </c>
    </row>
    <row r="9" spans="1:5">
      <c r="A9" s="284"/>
      <c r="B9" s="285" t="s">
        <v>61</v>
      </c>
      <c r="C9" s="286" t="s">
        <v>62</v>
      </c>
      <c r="D9" s="287" t="s">
        <v>5</v>
      </c>
      <c r="E9" s="286" t="s">
        <v>69</v>
      </c>
    </row>
    <row r="10" spans="1:5">
      <c r="A10" s="284"/>
      <c r="B10" s="285" t="s">
        <v>64</v>
      </c>
      <c r="C10" s="286" t="s">
        <v>8</v>
      </c>
      <c r="D10" s="287" t="s">
        <v>5</v>
      </c>
      <c r="E10" s="286" t="s">
        <v>509</v>
      </c>
    </row>
    <row r="11" spans="1:5">
      <c r="A11" s="284"/>
      <c r="B11" s="285" t="s">
        <v>65</v>
      </c>
      <c r="C11" s="286" t="s">
        <v>66</v>
      </c>
      <c r="D11" s="287" t="s">
        <v>5</v>
      </c>
      <c r="E11" s="286" t="s">
        <v>508</v>
      </c>
    </row>
    <row r="12" spans="1:5">
      <c r="A12" s="288">
        <v>2</v>
      </c>
      <c r="B12" s="457" t="s">
        <v>67</v>
      </c>
      <c r="C12" s="458"/>
      <c r="D12" s="457"/>
      <c r="E12" s="458"/>
    </row>
    <row r="13" spans="1:5">
      <c r="A13" s="284"/>
      <c r="B13" s="285" t="s">
        <v>59</v>
      </c>
      <c r="C13" s="286" t="s">
        <v>4</v>
      </c>
      <c r="D13" s="287" t="s">
        <v>5</v>
      </c>
      <c r="E13" s="309" t="s">
        <v>273</v>
      </c>
    </row>
    <row r="14" spans="1:5">
      <c r="A14" s="284"/>
      <c r="B14" s="285" t="s">
        <v>60</v>
      </c>
      <c r="C14" s="286" t="s">
        <v>6</v>
      </c>
      <c r="D14" s="287" t="s">
        <v>5</v>
      </c>
      <c r="E14" s="310" t="s">
        <v>274</v>
      </c>
    </row>
    <row r="15" spans="1:5">
      <c r="A15" s="284"/>
      <c r="B15" s="285" t="s">
        <v>61</v>
      </c>
      <c r="C15" s="286" t="s">
        <v>62</v>
      </c>
      <c r="D15" s="287" t="s">
        <v>5</v>
      </c>
      <c r="E15" s="309" t="s">
        <v>270</v>
      </c>
    </row>
    <row r="16" spans="1:5">
      <c r="A16" s="284"/>
      <c r="B16" s="285" t="s">
        <v>64</v>
      </c>
      <c r="C16" s="286" t="s">
        <v>8</v>
      </c>
      <c r="D16" s="287" t="s">
        <v>5</v>
      </c>
      <c r="E16" s="309" t="s">
        <v>275</v>
      </c>
    </row>
    <row r="17" spans="1:5">
      <c r="A17" s="284"/>
      <c r="B17" s="285" t="s">
        <v>65</v>
      </c>
      <c r="C17" s="286" t="s">
        <v>66</v>
      </c>
      <c r="D17" s="287" t="s">
        <v>5</v>
      </c>
      <c r="E17" s="309" t="s">
        <v>88</v>
      </c>
    </row>
    <row r="18" spans="1:5">
      <c r="A18" s="289">
        <v>3</v>
      </c>
      <c r="B18" s="452" t="s">
        <v>68</v>
      </c>
      <c r="C18" s="453"/>
      <c r="D18" s="452"/>
      <c r="E18" s="453"/>
    </row>
    <row r="19" spans="1:5">
      <c r="A19" s="284"/>
      <c r="B19" s="285" t="s">
        <v>59</v>
      </c>
      <c r="C19" s="286" t="s">
        <v>4</v>
      </c>
      <c r="D19" s="287" t="s">
        <v>5</v>
      </c>
      <c r="E19" s="286" t="s">
        <v>502</v>
      </c>
    </row>
    <row r="20" spans="1:5">
      <c r="A20" s="284"/>
      <c r="B20" s="285" t="s">
        <v>60</v>
      </c>
      <c r="C20" s="286" t="s">
        <v>6</v>
      </c>
      <c r="D20" s="287" t="s">
        <v>5</v>
      </c>
      <c r="E20" s="286" t="s">
        <v>503</v>
      </c>
    </row>
    <row r="21" spans="1:5">
      <c r="A21" s="284"/>
      <c r="B21" s="285" t="s">
        <v>61</v>
      </c>
      <c r="C21" s="286" t="s">
        <v>62</v>
      </c>
      <c r="D21" s="287" t="s">
        <v>5</v>
      </c>
      <c r="E21" s="286" t="s">
        <v>63</v>
      </c>
    </row>
    <row r="22" spans="1:5">
      <c r="A22" s="284"/>
      <c r="B22" s="285" t="s">
        <v>64</v>
      </c>
      <c r="C22" s="286" t="s">
        <v>8</v>
      </c>
      <c r="D22" s="287" t="s">
        <v>5</v>
      </c>
      <c r="E22" s="286" t="s">
        <v>78</v>
      </c>
    </row>
    <row r="23" spans="1:5">
      <c r="A23" s="290"/>
      <c r="B23" s="285" t="s">
        <v>65</v>
      </c>
      <c r="C23" s="286" t="s">
        <v>66</v>
      </c>
      <c r="D23" s="287" t="s">
        <v>5</v>
      </c>
      <c r="E23" s="286" t="s">
        <v>79</v>
      </c>
    </row>
    <row r="24" spans="1:5">
      <c r="A24" s="129"/>
      <c r="B24" s="129"/>
      <c r="C24" s="129"/>
      <c r="D24" s="129"/>
      <c r="E24" s="129"/>
    </row>
  </sheetData>
  <mergeCells count="6">
    <mergeCell ref="B18:E18"/>
    <mergeCell ref="A1:E1"/>
    <mergeCell ref="A3:C3"/>
    <mergeCell ref="A4:C4"/>
    <mergeCell ref="B6:E6"/>
    <mergeCell ref="B12:E12"/>
  </mergeCells>
  <hyperlinks>
    <hyperlink ref="A1:E1" location="Menu!A1" display="DATA SASARAN KERJA PEGAWAI" xr:uid="{89C1BC67-409A-4D42-925F-8570A4AB505C}"/>
  </hyperlinks>
  <printOptions horizontalCentered="1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C26"/>
  <sheetViews>
    <sheetView zoomScaleNormal="100" workbookViewId="0">
      <selection sqref="A1:K1"/>
    </sheetView>
  </sheetViews>
  <sheetFormatPr defaultRowHeight="12.75"/>
  <cols>
    <col min="1" max="1" width="5.875" style="143" customWidth="1"/>
    <col min="2" max="2" width="12.5" style="143" customWidth="1"/>
    <col min="3" max="3" width="38.125" style="143" customWidth="1"/>
    <col min="4" max="4" width="5.875" style="164" customWidth="1"/>
    <col min="5" max="5" width="5.875" style="143" customWidth="1"/>
    <col min="6" max="7" width="7.5" style="143" customWidth="1"/>
    <col min="8" max="8" width="8.5" style="143" customWidth="1"/>
    <col min="9" max="9" width="5.875" style="143" customWidth="1"/>
    <col min="10" max="10" width="7.125" style="143" customWidth="1"/>
    <col min="11" max="11" width="11.375" style="143" customWidth="1"/>
    <col min="12" max="12" width="8.625" style="143" customWidth="1"/>
    <col min="13" max="13" width="4.75" style="143" customWidth="1"/>
    <col min="14" max="256" width="9" style="143"/>
    <col min="257" max="257" width="0.75" style="143" customWidth="1"/>
    <col min="258" max="258" width="4.125" style="143" customWidth="1"/>
    <col min="259" max="259" width="16.25" style="143" customWidth="1"/>
    <col min="260" max="260" width="30.875" style="143" customWidth="1"/>
    <col min="261" max="261" width="4.25" style="143" customWidth="1"/>
    <col min="262" max="262" width="7.875" style="143" customWidth="1"/>
    <col min="263" max="263" width="6.625" style="143" customWidth="1"/>
    <col min="264" max="264" width="7.25" style="143" customWidth="1"/>
    <col min="265" max="265" width="10.5" style="143" customWidth="1"/>
    <col min="266" max="266" width="5.625" style="143" customWidth="1"/>
    <col min="267" max="267" width="5" style="143" customWidth="1"/>
    <col min="268" max="268" width="11.5" style="143" customWidth="1"/>
    <col min="269" max="269" width="0.75" style="143" customWidth="1"/>
    <col min="270" max="512" width="9" style="143"/>
    <col min="513" max="513" width="0.75" style="143" customWidth="1"/>
    <col min="514" max="514" width="4.125" style="143" customWidth="1"/>
    <col min="515" max="515" width="16.25" style="143" customWidth="1"/>
    <col min="516" max="516" width="30.875" style="143" customWidth="1"/>
    <col min="517" max="517" width="4.25" style="143" customWidth="1"/>
    <col min="518" max="518" width="7.875" style="143" customWidth="1"/>
    <col min="519" max="519" width="6.625" style="143" customWidth="1"/>
    <col min="520" max="520" width="7.25" style="143" customWidth="1"/>
    <col min="521" max="521" width="10.5" style="143" customWidth="1"/>
    <col min="522" max="522" width="5.625" style="143" customWidth="1"/>
    <col min="523" max="523" width="5" style="143" customWidth="1"/>
    <col min="524" max="524" width="11.5" style="143" customWidth="1"/>
    <col min="525" max="525" width="0.75" style="143" customWidth="1"/>
    <col min="526" max="768" width="9" style="143"/>
    <col min="769" max="769" width="0.75" style="143" customWidth="1"/>
    <col min="770" max="770" width="4.125" style="143" customWidth="1"/>
    <col min="771" max="771" width="16.25" style="143" customWidth="1"/>
    <col min="772" max="772" width="30.875" style="143" customWidth="1"/>
    <col min="773" max="773" width="4.25" style="143" customWidth="1"/>
    <col min="774" max="774" width="7.875" style="143" customWidth="1"/>
    <col min="775" max="775" width="6.625" style="143" customWidth="1"/>
    <col min="776" max="776" width="7.25" style="143" customWidth="1"/>
    <col min="777" max="777" width="10.5" style="143" customWidth="1"/>
    <col min="778" max="778" width="5.625" style="143" customWidth="1"/>
    <col min="779" max="779" width="5" style="143" customWidth="1"/>
    <col min="780" max="780" width="11.5" style="143" customWidth="1"/>
    <col min="781" max="781" width="0.75" style="143" customWidth="1"/>
    <col min="782" max="1024" width="9" style="143"/>
    <col min="1025" max="1025" width="0.75" style="143" customWidth="1"/>
    <col min="1026" max="1026" width="4.125" style="143" customWidth="1"/>
    <col min="1027" max="1027" width="16.25" style="143" customWidth="1"/>
    <col min="1028" max="1028" width="30.875" style="143" customWidth="1"/>
    <col min="1029" max="1029" width="4.25" style="143" customWidth="1"/>
    <col min="1030" max="1030" width="7.875" style="143" customWidth="1"/>
    <col min="1031" max="1031" width="6.625" style="143" customWidth="1"/>
    <col min="1032" max="1032" width="7.25" style="143" customWidth="1"/>
    <col min="1033" max="1033" width="10.5" style="143" customWidth="1"/>
    <col min="1034" max="1034" width="5.625" style="143" customWidth="1"/>
    <col min="1035" max="1035" width="5" style="143" customWidth="1"/>
    <col min="1036" max="1036" width="11.5" style="143" customWidth="1"/>
    <col min="1037" max="1037" width="0.75" style="143" customWidth="1"/>
    <col min="1038" max="1280" width="9" style="143"/>
    <col min="1281" max="1281" width="0.75" style="143" customWidth="1"/>
    <col min="1282" max="1282" width="4.125" style="143" customWidth="1"/>
    <col min="1283" max="1283" width="16.25" style="143" customWidth="1"/>
    <col min="1284" max="1284" width="30.875" style="143" customWidth="1"/>
    <col min="1285" max="1285" width="4.25" style="143" customWidth="1"/>
    <col min="1286" max="1286" width="7.875" style="143" customWidth="1"/>
    <col min="1287" max="1287" width="6.625" style="143" customWidth="1"/>
    <col min="1288" max="1288" width="7.25" style="143" customWidth="1"/>
    <col min="1289" max="1289" width="10.5" style="143" customWidth="1"/>
    <col min="1290" max="1290" width="5.625" style="143" customWidth="1"/>
    <col min="1291" max="1291" width="5" style="143" customWidth="1"/>
    <col min="1292" max="1292" width="11.5" style="143" customWidth="1"/>
    <col min="1293" max="1293" width="0.75" style="143" customWidth="1"/>
    <col min="1294" max="1536" width="9" style="143"/>
    <col min="1537" max="1537" width="0.75" style="143" customWidth="1"/>
    <col min="1538" max="1538" width="4.125" style="143" customWidth="1"/>
    <col min="1539" max="1539" width="16.25" style="143" customWidth="1"/>
    <col min="1540" max="1540" width="30.875" style="143" customWidth="1"/>
    <col min="1541" max="1541" width="4.25" style="143" customWidth="1"/>
    <col min="1542" max="1542" width="7.875" style="143" customWidth="1"/>
    <col min="1543" max="1543" width="6.625" style="143" customWidth="1"/>
    <col min="1544" max="1544" width="7.25" style="143" customWidth="1"/>
    <col min="1545" max="1545" width="10.5" style="143" customWidth="1"/>
    <col min="1546" max="1546" width="5.625" style="143" customWidth="1"/>
    <col min="1547" max="1547" width="5" style="143" customWidth="1"/>
    <col min="1548" max="1548" width="11.5" style="143" customWidth="1"/>
    <col min="1549" max="1549" width="0.75" style="143" customWidth="1"/>
    <col min="1550" max="1792" width="9" style="143"/>
    <col min="1793" max="1793" width="0.75" style="143" customWidth="1"/>
    <col min="1794" max="1794" width="4.125" style="143" customWidth="1"/>
    <col min="1795" max="1795" width="16.25" style="143" customWidth="1"/>
    <col min="1796" max="1796" width="30.875" style="143" customWidth="1"/>
    <col min="1797" max="1797" width="4.25" style="143" customWidth="1"/>
    <col min="1798" max="1798" width="7.875" style="143" customWidth="1"/>
    <col min="1799" max="1799" width="6.625" style="143" customWidth="1"/>
    <col min="1800" max="1800" width="7.25" style="143" customWidth="1"/>
    <col min="1801" max="1801" width="10.5" style="143" customWidth="1"/>
    <col min="1802" max="1802" width="5.625" style="143" customWidth="1"/>
    <col min="1803" max="1803" width="5" style="143" customWidth="1"/>
    <col min="1804" max="1804" width="11.5" style="143" customWidth="1"/>
    <col min="1805" max="1805" width="0.75" style="143" customWidth="1"/>
    <col min="1806" max="2048" width="9" style="143"/>
    <col min="2049" max="2049" width="0.75" style="143" customWidth="1"/>
    <col min="2050" max="2050" width="4.125" style="143" customWidth="1"/>
    <col min="2051" max="2051" width="16.25" style="143" customWidth="1"/>
    <col min="2052" max="2052" width="30.875" style="143" customWidth="1"/>
    <col min="2053" max="2053" width="4.25" style="143" customWidth="1"/>
    <col min="2054" max="2054" width="7.875" style="143" customWidth="1"/>
    <col min="2055" max="2055" width="6.625" style="143" customWidth="1"/>
    <col min="2056" max="2056" width="7.25" style="143" customWidth="1"/>
    <col min="2057" max="2057" width="10.5" style="143" customWidth="1"/>
    <col min="2058" max="2058" width="5.625" style="143" customWidth="1"/>
    <col min="2059" max="2059" width="5" style="143" customWidth="1"/>
    <col min="2060" max="2060" width="11.5" style="143" customWidth="1"/>
    <col min="2061" max="2061" width="0.75" style="143" customWidth="1"/>
    <col min="2062" max="2304" width="9" style="143"/>
    <col min="2305" max="2305" width="0.75" style="143" customWidth="1"/>
    <col min="2306" max="2306" width="4.125" style="143" customWidth="1"/>
    <col min="2307" max="2307" width="16.25" style="143" customWidth="1"/>
    <col min="2308" max="2308" width="30.875" style="143" customWidth="1"/>
    <col min="2309" max="2309" width="4.25" style="143" customWidth="1"/>
    <col min="2310" max="2310" width="7.875" style="143" customWidth="1"/>
    <col min="2311" max="2311" width="6.625" style="143" customWidth="1"/>
    <col min="2312" max="2312" width="7.25" style="143" customWidth="1"/>
    <col min="2313" max="2313" width="10.5" style="143" customWidth="1"/>
    <col min="2314" max="2314" width="5.625" style="143" customWidth="1"/>
    <col min="2315" max="2315" width="5" style="143" customWidth="1"/>
    <col min="2316" max="2316" width="11.5" style="143" customWidth="1"/>
    <col min="2317" max="2317" width="0.75" style="143" customWidth="1"/>
    <col min="2318" max="2560" width="9" style="143"/>
    <col min="2561" max="2561" width="0.75" style="143" customWidth="1"/>
    <col min="2562" max="2562" width="4.125" style="143" customWidth="1"/>
    <col min="2563" max="2563" width="16.25" style="143" customWidth="1"/>
    <col min="2564" max="2564" width="30.875" style="143" customWidth="1"/>
    <col min="2565" max="2565" width="4.25" style="143" customWidth="1"/>
    <col min="2566" max="2566" width="7.875" style="143" customWidth="1"/>
    <col min="2567" max="2567" width="6.625" style="143" customWidth="1"/>
    <col min="2568" max="2568" width="7.25" style="143" customWidth="1"/>
    <col min="2569" max="2569" width="10.5" style="143" customWidth="1"/>
    <col min="2570" max="2570" width="5.625" style="143" customWidth="1"/>
    <col min="2571" max="2571" width="5" style="143" customWidth="1"/>
    <col min="2572" max="2572" width="11.5" style="143" customWidth="1"/>
    <col min="2573" max="2573" width="0.75" style="143" customWidth="1"/>
    <col min="2574" max="2816" width="9" style="143"/>
    <col min="2817" max="2817" width="0.75" style="143" customWidth="1"/>
    <col min="2818" max="2818" width="4.125" style="143" customWidth="1"/>
    <col min="2819" max="2819" width="16.25" style="143" customWidth="1"/>
    <col min="2820" max="2820" width="30.875" style="143" customWidth="1"/>
    <col min="2821" max="2821" width="4.25" style="143" customWidth="1"/>
    <col min="2822" max="2822" width="7.875" style="143" customWidth="1"/>
    <col min="2823" max="2823" width="6.625" style="143" customWidth="1"/>
    <col min="2824" max="2824" width="7.25" style="143" customWidth="1"/>
    <col min="2825" max="2825" width="10.5" style="143" customWidth="1"/>
    <col min="2826" max="2826" width="5.625" style="143" customWidth="1"/>
    <col min="2827" max="2827" width="5" style="143" customWidth="1"/>
    <col min="2828" max="2828" width="11.5" style="143" customWidth="1"/>
    <col min="2829" max="2829" width="0.75" style="143" customWidth="1"/>
    <col min="2830" max="3072" width="9" style="143"/>
    <col min="3073" max="3073" width="0.75" style="143" customWidth="1"/>
    <col min="3074" max="3074" width="4.125" style="143" customWidth="1"/>
    <col min="3075" max="3075" width="16.25" style="143" customWidth="1"/>
    <col min="3076" max="3076" width="30.875" style="143" customWidth="1"/>
    <col min="3077" max="3077" width="4.25" style="143" customWidth="1"/>
    <col min="3078" max="3078" width="7.875" style="143" customWidth="1"/>
    <col min="3079" max="3079" width="6.625" style="143" customWidth="1"/>
    <col min="3080" max="3080" width="7.25" style="143" customWidth="1"/>
    <col min="3081" max="3081" width="10.5" style="143" customWidth="1"/>
    <col min="3082" max="3082" width="5.625" style="143" customWidth="1"/>
    <col min="3083" max="3083" width="5" style="143" customWidth="1"/>
    <col min="3084" max="3084" width="11.5" style="143" customWidth="1"/>
    <col min="3085" max="3085" width="0.75" style="143" customWidth="1"/>
    <col min="3086" max="3328" width="9" style="143"/>
    <col min="3329" max="3329" width="0.75" style="143" customWidth="1"/>
    <col min="3330" max="3330" width="4.125" style="143" customWidth="1"/>
    <col min="3331" max="3331" width="16.25" style="143" customWidth="1"/>
    <col min="3332" max="3332" width="30.875" style="143" customWidth="1"/>
    <col min="3333" max="3333" width="4.25" style="143" customWidth="1"/>
    <col min="3334" max="3334" width="7.875" style="143" customWidth="1"/>
    <col min="3335" max="3335" width="6.625" style="143" customWidth="1"/>
    <col min="3336" max="3336" width="7.25" style="143" customWidth="1"/>
    <col min="3337" max="3337" width="10.5" style="143" customWidth="1"/>
    <col min="3338" max="3338" width="5.625" style="143" customWidth="1"/>
    <col min="3339" max="3339" width="5" style="143" customWidth="1"/>
    <col min="3340" max="3340" width="11.5" style="143" customWidth="1"/>
    <col min="3341" max="3341" width="0.75" style="143" customWidth="1"/>
    <col min="3342" max="3584" width="9" style="143"/>
    <col min="3585" max="3585" width="0.75" style="143" customWidth="1"/>
    <col min="3586" max="3586" width="4.125" style="143" customWidth="1"/>
    <col min="3587" max="3587" width="16.25" style="143" customWidth="1"/>
    <col min="3588" max="3588" width="30.875" style="143" customWidth="1"/>
    <col min="3589" max="3589" width="4.25" style="143" customWidth="1"/>
    <col min="3590" max="3590" width="7.875" style="143" customWidth="1"/>
    <col min="3591" max="3591" width="6.625" style="143" customWidth="1"/>
    <col min="3592" max="3592" width="7.25" style="143" customWidth="1"/>
    <col min="3593" max="3593" width="10.5" style="143" customWidth="1"/>
    <col min="3594" max="3594" width="5.625" style="143" customWidth="1"/>
    <col min="3595" max="3595" width="5" style="143" customWidth="1"/>
    <col min="3596" max="3596" width="11.5" style="143" customWidth="1"/>
    <col min="3597" max="3597" width="0.75" style="143" customWidth="1"/>
    <col min="3598" max="3840" width="9" style="143"/>
    <col min="3841" max="3841" width="0.75" style="143" customWidth="1"/>
    <col min="3842" max="3842" width="4.125" style="143" customWidth="1"/>
    <col min="3843" max="3843" width="16.25" style="143" customWidth="1"/>
    <col min="3844" max="3844" width="30.875" style="143" customWidth="1"/>
    <col min="3845" max="3845" width="4.25" style="143" customWidth="1"/>
    <col min="3846" max="3846" width="7.875" style="143" customWidth="1"/>
    <col min="3847" max="3847" width="6.625" style="143" customWidth="1"/>
    <col min="3848" max="3848" width="7.25" style="143" customWidth="1"/>
    <col min="3849" max="3849" width="10.5" style="143" customWidth="1"/>
    <col min="3850" max="3850" width="5.625" style="143" customWidth="1"/>
    <col min="3851" max="3851" width="5" style="143" customWidth="1"/>
    <col min="3852" max="3852" width="11.5" style="143" customWidth="1"/>
    <col min="3853" max="3853" width="0.75" style="143" customWidth="1"/>
    <col min="3854" max="4096" width="9" style="143"/>
    <col min="4097" max="4097" width="0.75" style="143" customWidth="1"/>
    <col min="4098" max="4098" width="4.125" style="143" customWidth="1"/>
    <col min="4099" max="4099" width="16.25" style="143" customWidth="1"/>
    <col min="4100" max="4100" width="30.875" style="143" customWidth="1"/>
    <col min="4101" max="4101" width="4.25" style="143" customWidth="1"/>
    <col min="4102" max="4102" width="7.875" style="143" customWidth="1"/>
    <col min="4103" max="4103" width="6.625" style="143" customWidth="1"/>
    <col min="4104" max="4104" width="7.25" style="143" customWidth="1"/>
    <col min="4105" max="4105" width="10.5" style="143" customWidth="1"/>
    <col min="4106" max="4106" width="5.625" style="143" customWidth="1"/>
    <col min="4107" max="4107" width="5" style="143" customWidth="1"/>
    <col min="4108" max="4108" width="11.5" style="143" customWidth="1"/>
    <col min="4109" max="4109" width="0.75" style="143" customWidth="1"/>
    <col min="4110" max="4352" width="9" style="143"/>
    <col min="4353" max="4353" width="0.75" style="143" customWidth="1"/>
    <col min="4354" max="4354" width="4.125" style="143" customWidth="1"/>
    <col min="4355" max="4355" width="16.25" style="143" customWidth="1"/>
    <col min="4356" max="4356" width="30.875" style="143" customWidth="1"/>
    <col min="4357" max="4357" width="4.25" style="143" customWidth="1"/>
    <col min="4358" max="4358" width="7.875" style="143" customWidth="1"/>
    <col min="4359" max="4359" width="6.625" style="143" customWidth="1"/>
    <col min="4360" max="4360" width="7.25" style="143" customWidth="1"/>
    <col min="4361" max="4361" width="10.5" style="143" customWidth="1"/>
    <col min="4362" max="4362" width="5.625" style="143" customWidth="1"/>
    <col min="4363" max="4363" width="5" style="143" customWidth="1"/>
    <col min="4364" max="4364" width="11.5" style="143" customWidth="1"/>
    <col min="4365" max="4365" width="0.75" style="143" customWidth="1"/>
    <col min="4366" max="4608" width="9" style="143"/>
    <col min="4609" max="4609" width="0.75" style="143" customWidth="1"/>
    <col min="4610" max="4610" width="4.125" style="143" customWidth="1"/>
    <col min="4611" max="4611" width="16.25" style="143" customWidth="1"/>
    <col min="4612" max="4612" width="30.875" style="143" customWidth="1"/>
    <col min="4613" max="4613" width="4.25" style="143" customWidth="1"/>
    <col min="4614" max="4614" width="7.875" style="143" customWidth="1"/>
    <col min="4615" max="4615" width="6.625" style="143" customWidth="1"/>
    <col min="4616" max="4616" width="7.25" style="143" customWidth="1"/>
    <col min="4617" max="4617" width="10.5" style="143" customWidth="1"/>
    <col min="4618" max="4618" width="5.625" style="143" customWidth="1"/>
    <col min="4619" max="4619" width="5" style="143" customWidth="1"/>
    <col min="4620" max="4620" width="11.5" style="143" customWidth="1"/>
    <col min="4621" max="4621" width="0.75" style="143" customWidth="1"/>
    <col min="4622" max="4864" width="9" style="143"/>
    <col min="4865" max="4865" width="0.75" style="143" customWidth="1"/>
    <col min="4866" max="4866" width="4.125" style="143" customWidth="1"/>
    <col min="4867" max="4867" width="16.25" style="143" customWidth="1"/>
    <col min="4868" max="4868" width="30.875" style="143" customWidth="1"/>
    <col min="4869" max="4869" width="4.25" style="143" customWidth="1"/>
    <col min="4870" max="4870" width="7.875" style="143" customWidth="1"/>
    <col min="4871" max="4871" width="6.625" style="143" customWidth="1"/>
    <col min="4872" max="4872" width="7.25" style="143" customWidth="1"/>
    <col min="4873" max="4873" width="10.5" style="143" customWidth="1"/>
    <col min="4874" max="4874" width="5.625" style="143" customWidth="1"/>
    <col min="4875" max="4875" width="5" style="143" customWidth="1"/>
    <col min="4876" max="4876" width="11.5" style="143" customWidth="1"/>
    <col min="4877" max="4877" width="0.75" style="143" customWidth="1"/>
    <col min="4878" max="5120" width="9" style="143"/>
    <col min="5121" max="5121" width="0.75" style="143" customWidth="1"/>
    <col min="5122" max="5122" width="4.125" style="143" customWidth="1"/>
    <col min="5123" max="5123" width="16.25" style="143" customWidth="1"/>
    <col min="5124" max="5124" width="30.875" style="143" customWidth="1"/>
    <col min="5125" max="5125" width="4.25" style="143" customWidth="1"/>
    <col min="5126" max="5126" width="7.875" style="143" customWidth="1"/>
    <col min="5127" max="5127" width="6.625" style="143" customWidth="1"/>
    <col min="5128" max="5128" width="7.25" style="143" customWidth="1"/>
    <col min="5129" max="5129" width="10.5" style="143" customWidth="1"/>
    <col min="5130" max="5130" width="5.625" style="143" customWidth="1"/>
    <col min="5131" max="5131" width="5" style="143" customWidth="1"/>
    <col min="5132" max="5132" width="11.5" style="143" customWidth="1"/>
    <col min="5133" max="5133" width="0.75" style="143" customWidth="1"/>
    <col min="5134" max="5376" width="9" style="143"/>
    <col min="5377" max="5377" width="0.75" style="143" customWidth="1"/>
    <col min="5378" max="5378" width="4.125" style="143" customWidth="1"/>
    <col min="5379" max="5379" width="16.25" style="143" customWidth="1"/>
    <col min="5380" max="5380" width="30.875" style="143" customWidth="1"/>
    <col min="5381" max="5381" width="4.25" style="143" customWidth="1"/>
    <col min="5382" max="5382" width="7.875" style="143" customWidth="1"/>
    <col min="5383" max="5383" width="6.625" style="143" customWidth="1"/>
    <col min="5384" max="5384" width="7.25" style="143" customWidth="1"/>
    <col min="5385" max="5385" width="10.5" style="143" customWidth="1"/>
    <col min="5386" max="5386" width="5.625" style="143" customWidth="1"/>
    <col min="5387" max="5387" width="5" style="143" customWidth="1"/>
    <col min="5388" max="5388" width="11.5" style="143" customWidth="1"/>
    <col min="5389" max="5389" width="0.75" style="143" customWidth="1"/>
    <col min="5390" max="5632" width="9" style="143"/>
    <col min="5633" max="5633" width="0.75" style="143" customWidth="1"/>
    <col min="5634" max="5634" width="4.125" style="143" customWidth="1"/>
    <col min="5635" max="5635" width="16.25" style="143" customWidth="1"/>
    <col min="5636" max="5636" width="30.875" style="143" customWidth="1"/>
    <col min="5637" max="5637" width="4.25" style="143" customWidth="1"/>
    <col min="5638" max="5638" width="7.875" style="143" customWidth="1"/>
    <col min="5639" max="5639" width="6.625" style="143" customWidth="1"/>
    <col min="5640" max="5640" width="7.25" style="143" customWidth="1"/>
    <col min="5641" max="5641" width="10.5" style="143" customWidth="1"/>
    <col min="5642" max="5642" width="5.625" style="143" customWidth="1"/>
    <col min="5643" max="5643" width="5" style="143" customWidth="1"/>
    <col min="5644" max="5644" width="11.5" style="143" customWidth="1"/>
    <col min="5645" max="5645" width="0.75" style="143" customWidth="1"/>
    <col min="5646" max="5888" width="9" style="143"/>
    <col min="5889" max="5889" width="0.75" style="143" customWidth="1"/>
    <col min="5890" max="5890" width="4.125" style="143" customWidth="1"/>
    <col min="5891" max="5891" width="16.25" style="143" customWidth="1"/>
    <col min="5892" max="5892" width="30.875" style="143" customWidth="1"/>
    <col min="5893" max="5893" width="4.25" style="143" customWidth="1"/>
    <col min="5894" max="5894" width="7.875" style="143" customWidth="1"/>
    <col min="5895" max="5895" width="6.625" style="143" customWidth="1"/>
    <col min="5896" max="5896" width="7.25" style="143" customWidth="1"/>
    <col min="5897" max="5897" width="10.5" style="143" customWidth="1"/>
    <col min="5898" max="5898" width="5.625" style="143" customWidth="1"/>
    <col min="5899" max="5899" width="5" style="143" customWidth="1"/>
    <col min="5900" max="5900" width="11.5" style="143" customWidth="1"/>
    <col min="5901" max="5901" width="0.75" style="143" customWidth="1"/>
    <col min="5902" max="6144" width="9" style="143"/>
    <col min="6145" max="6145" width="0.75" style="143" customWidth="1"/>
    <col min="6146" max="6146" width="4.125" style="143" customWidth="1"/>
    <col min="6147" max="6147" width="16.25" style="143" customWidth="1"/>
    <col min="6148" max="6148" width="30.875" style="143" customWidth="1"/>
    <col min="6149" max="6149" width="4.25" style="143" customWidth="1"/>
    <col min="6150" max="6150" width="7.875" style="143" customWidth="1"/>
    <col min="6151" max="6151" width="6.625" style="143" customWidth="1"/>
    <col min="6152" max="6152" width="7.25" style="143" customWidth="1"/>
    <col min="6153" max="6153" width="10.5" style="143" customWidth="1"/>
    <col min="6154" max="6154" width="5.625" style="143" customWidth="1"/>
    <col min="6155" max="6155" width="5" style="143" customWidth="1"/>
    <col min="6156" max="6156" width="11.5" style="143" customWidth="1"/>
    <col min="6157" max="6157" width="0.75" style="143" customWidth="1"/>
    <col min="6158" max="6400" width="9" style="143"/>
    <col min="6401" max="6401" width="0.75" style="143" customWidth="1"/>
    <col min="6402" max="6402" width="4.125" style="143" customWidth="1"/>
    <col min="6403" max="6403" width="16.25" style="143" customWidth="1"/>
    <col min="6404" max="6404" width="30.875" style="143" customWidth="1"/>
    <col min="6405" max="6405" width="4.25" style="143" customWidth="1"/>
    <col min="6406" max="6406" width="7.875" style="143" customWidth="1"/>
    <col min="6407" max="6407" width="6.625" style="143" customWidth="1"/>
    <col min="6408" max="6408" width="7.25" style="143" customWidth="1"/>
    <col min="6409" max="6409" width="10.5" style="143" customWidth="1"/>
    <col min="6410" max="6410" width="5.625" style="143" customWidth="1"/>
    <col min="6411" max="6411" width="5" style="143" customWidth="1"/>
    <col min="6412" max="6412" width="11.5" style="143" customWidth="1"/>
    <col min="6413" max="6413" width="0.75" style="143" customWidth="1"/>
    <col min="6414" max="6656" width="9" style="143"/>
    <col min="6657" max="6657" width="0.75" style="143" customWidth="1"/>
    <col min="6658" max="6658" width="4.125" style="143" customWidth="1"/>
    <col min="6659" max="6659" width="16.25" style="143" customWidth="1"/>
    <col min="6660" max="6660" width="30.875" style="143" customWidth="1"/>
    <col min="6661" max="6661" width="4.25" style="143" customWidth="1"/>
    <col min="6662" max="6662" width="7.875" style="143" customWidth="1"/>
    <col min="6663" max="6663" width="6.625" style="143" customWidth="1"/>
    <col min="6664" max="6664" width="7.25" style="143" customWidth="1"/>
    <col min="6665" max="6665" width="10.5" style="143" customWidth="1"/>
    <col min="6666" max="6666" width="5.625" style="143" customWidth="1"/>
    <col min="6667" max="6667" width="5" style="143" customWidth="1"/>
    <col min="6668" max="6668" width="11.5" style="143" customWidth="1"/>
    <col min="6669" max="6669" width="0.75" style="143" customWidth="1"/>
    <col min="6670" max="6912" width="9" style="143"/>
    <col min="6913" max="6913" width="0.75" style="143" customWidth="1"/>
    <col min="6914" max="6914" width="4.125" style="143" customWidth="1"/>
    <col min="6915" max="6915" width="16.25" style="143" customWidth="1"/>
    <col min="6916" max="6916" width="30.875" style="143" customWidth="1"/>
    <col min="6917" max="6917" width="4.25" style="143" customWidth="1"/>
    <col min="6918" max="6918" width="7.875" style="143" customWidth="1"/>
    <col min="6919" max="6919" width="6.625" style="143" customWidth="1"/>
    <col min="6920" max="6920" width="7.25" style="143" customWidth="1"/>
    <col min="6921" max="6921" width="10.5" style="143" customWidth="1"/>
    <col min="6922" max="6922" width="5.625" style="143" customWidth="1"/>
    <col min="6923" max="6923" width="5" style="143" customWidth="1"/>
    <col min="6924" max="6924" width="11.5" style="143" customWidth="1"/>
    <col min="6925" max="6925" width="0.75" style="143" customWidth="1"/>
    <col min="6926" max="7168" width="9" style="143"/>
    <col min="7169" max="7169" width="0.75" style="143" customWidth="1"/>
    <col min="7170" max="7170" width="4.125" style="143" customWidth="1"/>
    <col min="7171" max="7171" width="16.25" style="143" customWidth="1"/>
    <col min="7172" max="7172" width="30.875" style="143" customWidth="1"/>
    <col min="7173" max="7173" width="4.25" style="143" customWidth="1"/>
    <col min="7174" max="7174" width="7.875" style="143" customWidth="1"/>
    <col min="7175" max="7175" width="6.625" style="143" customWidth="1"/>
    <col min="7176" max="7176" width="7.25" style="143" customWidth="1"/>
    <col min="7177" max="7177" width="10.5" style="143" customWidth="1"/>
    <col min="7178" max="7178" width="5.625" style="143" customWidth="1"/>
    <col min="7179" max="7179" width="5" style="143" customWidth="1"/>
    <col min="7180" max="7180" width="11.5" style="143" customWidth="1"/>
    <col min="7181" max="7181" width="0.75" style="143" customWidth="1"/>
    <col min="7182" max="7424" width="9" style="143"/>
    <col min="7425" max="7425" width="0.75" style="143" customWidth="1"/>
    <col min="7426" max="7426" width="4.125" style="143" customWidth="1"/>
    <col min="7427" max="7427" width="16.25" style="143" customWidth="1"/>
    <col min="7428" max="7428" width="30.875" style="143" customWidth="1"/>
    <col min="7429" max="7429" width="4.25" style="143" customWidth="1"/>
    <col min="7430" max="7430" width="7.875" style="143" customWidth="1"/>
    <col min="7431" max="7431" width="6.625" style="143" customWidth="1"/>
    <col min="7432" max="7432" width="7.25" style="143" customWidth="1"/>
    <col min="7433" max="7433" width="10.5" style="143" customWidth="1"/>
    <col min="7434" max="7434" width="5.625" style="143" customWidth="1"/>
    <col min="7435" max="7435" width="5" style="143" customWidth="1"/>
    <col min="7436" max="7436" width="11.5" style="143" customWidth="1"/>
    <col min="7437" max="7437" width="0.75" style="143" customWidth="1"/>
    <col min="7438" max="7680" width="9" style="143"/>
    <col min="7681" max="7681" width="0.75" style="143" customWidth="1"/>
    <col min="7682" max="7682" width="4.125" style="143" customWidth="1"/>
    <col min="7683" max="7683" width="16.25" style="143" customWidth="1"/>
    <col min="7684" max="7684" width="30.875" style="143" customWidth="1"/>
    <col min="7685" max="7685" width="4.25" style="143" customWidth="1"/>
    <col min="7686" max="7686" width="7.875" style="143" customWidth="1"/>
    <col min="7687" max="7687" width="6.625" style="143" customWidth="1"/>
    <col min="7688" max="7688" width="7.25" style="143" customWidth="1"/>
    <col min="7689" max="7689" width="10.5" style="143" customWidth="1"/>
    <col min="7690" max="7690" width="5.625" style="143" customWidth="1"/>
    <col min="7691" max="7691" width="5" style="143" customWidth="1"/>
    <col min="7692" max="7692" width="11.5" style="143" customWidth="1"/>
    <col min="7693" max="7693" width="0.75" style="143" customWidth="1"/>
    <col min="7694" max="7936" width="9" style="143"/>
    <col min="7937" max="7937" width="0.75" style="143" customWidth="1"/>
    <col min="7938" max="7938" width="4.125" style="143" customWidth="1"/>
    <col min="7939" max="7939" width="16.25" style="143" customWidth="1"/>
    <col min="7940" max="7940" width="30.875" style="143" customWidth="1"/>
    <col min="7941" max="7941" width="4.25" style="143" customWidth="1"/>
    <col min="7942" max="7942" width="7.875" style="143" customWidth="1"/>
    <col min="7943" max="7943" width="6.625" style="143" customWidth="1"/>
    <col min="7944" max="7944" width="7.25" style="143" customWidth="1"/>
    <col min="7945" max="7945" width="10.5" style="143" customWidth="1"/>
    <col min="7946" max="7946" width="5.625" style="143" customWidth="1"/>
    <col min="7947" max="7947" width="5" style="143" customWidth="1"/>
    <col min="7948" max="7948" width="11.5" style="143" customWidth="1"/>
    <col min="7949" max="7949" width="0.75" style="143" customWidth="1"/>
    <col min="7950" max="8192" width="9" style="143"/>
    <col min="8193" max="8193" width="0.75" style="143" customWidth="1"/>
    <col min="8194" max="8194" width="4.125" style="143" customWidth="1"/>
    <col min="8195" max="8195" width="16.25" style="143" customWidth="1"/>
    <col min="8196" max="8196" width="30.875" style="143" customWidth="1"/>
    <col min="8197" max="8197" width="4.25" style="143" customWidth="1"/>
    <col min="8198" max="8198" width="7.875" style="143" customWidth="1"/>
    <col min="8199" max="8199" width="6.625" style="143" customWidth="1"/>
    <col min="8200" max="8200" width="7.25" style="143" customWidth="1"/>
    <col min="8201" max="8201" width="10.5" style="143" customWidth="1"/>
    <col min="8202" max="8202" width="5.625" style="143" customWidth="1"/>
    <col min="8203" max="8203" width="5" style="143" customWidth="1"/>
    <col min="8204" max="8204" width="11.5" style="143" customWidth="1"/>
    <col min="8205" max="8205" width="0.75" style="143" customWidth="1"/>
    <col min="8206" max="8448" width="9" style="143"/>
    <col min="8449" max="8449" width="0.75" style="143" customWidth="1"/>
    <col min="8450" max="8450" width="4.125" style="143" customWidth="1"/>
    <col min="8451" max="8451" width="16.25" style="143" customWidth="1"/>
    <col min="8452" max="8452" width="30.875" style="143" customWidth="1"/>
    <col min="8453" max="8453" width="4.25" style="143" customWidth="1"/>
    <col min="8454" max="8454" width="7.875" style="143" customWidth="1"/>
    <col min="8455" max="8455" width="6.625" style="143" customWidth="1"/>
    <col min="8456" max="8456" width="7.25" style="143" customWidth="1"/>
    <col min="8457" max="8457" width="10.5" style="143" customWidth="1"/>
    <col min="8458" max="8458" width="5.625" style="143" customWidth="1"/>
    <col min="8459" max="8459" width="5" style="143" customWidth="1"/>
    <col min="8460" max="8460" width="11.5" style="143" customWidth="1"/>
    <col min="8461" max="8461" width="0.75" style="143" customWidth="1"/>
    <col min="8462" max="8704" width="9" style="143"/>
    <col min="8705" max="8705" width="0.75" style="143" customWidth="1"/>
    <col min="8706" max="8706" width="4.125" style="143" customWidth="1"/>
    <col min="8707" max="8707" width="16.25" style="143" customWidth="1"/>
    <col min="8708" max="8708" width="30.875" style="143" customWidth="1"/>
    <col min="8709" max="8709" width="4.25" style="143" customWidth="1"/>
    <col min="8710" max="8710" width="7.875" style="143" customWidth="1"/>
    <col min="8711" max="8711" width="6.625" style="143" customWidth="1"/>
    <col min="8712" max="8712" width="7.25" style="143" customWidth="1"/>
    <col min="8713" max="8713" width="10.5" style="143" customWidth="1"/>
    <col min="8714" max="8714" width="5.625" style="143" customWidth="1"/>
    <col min="8715" max="8715" width="5" style="143" customWidth="1"/>
    <col min="8716" max="8716" width="11.5" style="143" customWidth="1"/>
    <col min="8717" max="8717" width="0.75" style="143" customWidth="1"/>
    <col min="8718" max="8960" width="9" style="143"/>
    <col min="8961" max="8961" width="0.75" style="143" customWidth="1"/>
    <col min="8962" max="8962" width="4.125" style="143" customWidth="1"/>
    <col min="8963" max="8963" width="16.25" style="143" customWidth="1"/>
    <col min="8964" max="8964" width="30.875" style="143" customWidth="1"/>
    <col min="8965" max="8965" width="4.25" style="143" customWidth="1"/>
    <col min="8966" max="8966" width="7.875" style="143" customWidth="1"/>
    <col min="8967" max="8967" width="6.625" style="143" customWidth="1"/>
    <col min="8968" max="8968" width="7.25" style="143" customWidth="1"/>
    <col min="8969" max="8969" width="10.5" style="143" customWidth="1"/>
    <col min="8970" max="8970" width="5.625" style="143" customWidth="1"/>
    <col min="8971" max="8971" width="5" style="143" customWidth="1"/>
    <col min="8972" max="8972" width="11.5" style="143" customWidth="1"/>
    <col min="8973" max="8973" width="0.75" style="143" customWidth="1"/>
    <col min="8974" max="9216" width="9" style="143"/>
    <col min="9217" max="9217" width="0.75" style="143" customWidth="1"/>
    <col min="9218" max="9218" width="4.125" style="143" customWidth="1"/>
    <col min="9219" max="9219" width="16.25" style="143" customWidth="1"/>
    <col min="9220" max="9220" width="30.875" style="143" customWidth="1"/>
    <col min="9221" max="9221" width="4.25" style="143" customWidth="1"/>
    <col min="9222" max="9222" width="7.875" style="143" customWidth="1"/>
    <col min="9223" max="9223" width="6.625" style="143" customWidth="1"/>
    <col min="9224" max="9224" width="7.25" style="143" customWidth="1"/>
    <col min="9225" max="9225" width="10.5" style="143" customWidth="1"/>
    <col min="9226" max="9226" width="5.625" style="143" customWidth="1"/>
    <col min="9227" max="9227" width="5" style="143" customWidth="1"/>
    <col min="9228" max="9228" width="11.5" style="143" customWidth="1"/>
    <col min="9229" max="9229" width="0.75" style="143" customWidth="1"/>
    <col min="9230" max="9472" width="9" style="143"/>
    <col min="9473" max="9473" width="0.75" style="143" customWidth="1"/>
    <col min="9474" max="9474" width="4.125" style="143" customWidth="1"/>
    <col min="9475" max="9475" width="16.25" style="143" customWidth="1"/>
    <col min="9476" max="9476" width="30.875" style="143" customWidth="1"/>
    <col min="9477" max="9477" width="4.25" style="143" customWidth="1"/>
    <col min="9478" max="9478" width="7.875" style="143" customWidth="1"/>
    <col min="9479" max="9479" width="6.625" style="143" customWidth="1"/>
    <col min="9480" max="9480" width="7.25" style="143" customWidth="1"/>
    <col min="9481" max="9481" width="10.5" style="143" customWidth="1"/>
    <col min="9482" max="9482" width="5.625" style="143" customWidth="1"/>
    <col min="9483" max="9483" width="5" style="143" customWidth="1"/>
    <col min="9484" max="9484" width="11.5" style="143" customWidth="1"/>
    <col min="9485" max="9485" width="0.75" style="143" customWidth="1"/>
    <col min="9486" max="9728" width="9" style="143"/>
    <col min="9729" max="9729" width="0.75" style="143" customWidth="1"/>
    <col min="9730" max="9730" width="4.125" style="143" customWidth="1"/>
    <col min="9731" max="9731" width="16.25" style="143" customWidth="1"/>
    <col min="9732" max="9732" width="30.875" style="143" customWidth="1"/>
    <col min="9733" max="9733" width="4.25" style="143" customWidth="1"/>
    <col min="9734" max="9734" width="7.875" style="143" customWidth="1"/>
    <col min="9735" max="9735" width="6.625" style="143" customWidth="1"/>
    <col min="9736" max="9736" width="7.25" style="143" customWidth="1"/>
    <col min="9737" max="9737" width="10.5" style="143" customWidth="1"/>
    <col min="9738" max="9738" width="5.625" style="143" customWidth="1"/>
    <col min="9739" max="9739" width="5" style="143" customWidth="1"/>
    <col min="9740" max="9740" width="11.5" style="143" customWidth="1"/>
    <col min="9741" max="9741" width="0.75" style="143" customWidth="1"/>
    <col min="9742" max="9984" width="9" style="143"/>
    <col min="9985" max="9985" width="0.75" style="143" customWidth="1"/>
    <col min="9986" max="9986" width="4.125" style="143" customWidth="1"/>
    <col min="9987" max="9987" width="16.25" style="143" customWidth="1"/>
    <col min="9988" max="9988" width="30.875" style="143" customWidth="1"/>
    <col min="9989" max="9989" width="4.25" style="143" customWidth="1"/>
    <col min="9990" max="9990" width="7.875" style="143" customWidth="1"/>
    <col min="9991" max="9991" width="6.625" style="143" customWidth="1"/>
    <col min="9992" max="9992" width="7.25" style="143" customWidth="1"/>
    <col min="9993" max="9993" width="10.5" style="143" customWidth="1"/>
    <col min="9994" max="9994" width="5.625" style="143" customWidth="1"/>
    <col min="9995" max="9995" width="5" style="143" customWidth="1"/>
    <col min="9996" max="9996" width="11.5" style="143" customWidth="1"/>
    <col min="9997" max="9997" width="0.75" style="143" customWidth="1"/>
    <col min="9998" max="10240" width="9" style="143"/>
    <col min="10241" max="10241" width="0.75" style="143" customWidth="1"/>
    <col min="10242" max="10242" width="4.125" style="143" customWidth="1"/>
    <col min="10243" max="10243" width="16.25" style="143" customWidth="1"/>
    <col min="10244" max="10244" width="30.875" style="143" customWidth="1"/>
    <col min="10245" max="10245" width="4.25" style="143" customWidth="1"/>
    <col min="10246" max="10246" width="7.875" style="143" customWidth="1"/>
    <col min="10247" max="10247" width="6.625" style="143" customWidth="1"/>
    <col min="10248" max="10248" width="7.25" style="143" customWidth="1"/>
    <col min="10249" max="10249" width="10.5" style="143" customWidth="1"/>
    <col min="10250" max="10250" width="5.625" style="143" customWidth="1"/>
    <col min="10251" max="10251" width="5" style="143" customWidth="1"/>
    <col min="10252" max="10252" width="11.5" style="143" customWidth="1"/>
    <col min="10253" max="10253" width="0.75" style="143" customWidth="1"/>
    <col min="10254" max="10496" width="9" style="143"/>
    <col min="10497" max="10497" width="0.75" style="143" customWidth="1"/>
    <col min="10498" max="10498" width="4.125" style="143" customWidth="1"/>
    <col min="10499" max="10499" width="16.25" style="143" customWidth="1"/>
    <col min="10500" max="10500" width="30.875" style="143" customWidth="1"/>
    <col min="10501" max="10501" width="4.25" style="143" customWidth="1"/>
    <col min="10502" max="10502" width="7.875" style="143" customWidth="1"/>
    <col min="10503" max="10503" width="6.625" style="143" customWidth="1"/>
    <col min="10504" max="10504" width="7.25" style="143" customWidth="1"/>
    <col min="10505" max="10505" width="10.5" style="143" customWidth="1"/>
    <col min="10506" max="10506" width="5.625" style="143" customWidth="1"/>
    <col min="10507" max="10507" width="5" style="143" customWidth="1"/>
    <col min="10508" max="10508" width="11.5" style="143" customWidth="1"/>
    <col min="10509" max="10509" width="0.75" style="143" customWidth="1"/>
    <col min="10510" max="10752" width="9" style="143"/>
    <col min="10753" max="10753" width="0.75" style="143" customWidth="1"/>
    <col min="10754" max="10754" width="4.125" style="143" customWidth="1"/>
    <col min="10755" max="10755" width="16.25" style="143" customWidth="1"/>
    <col min="10756" max="10756" width="30.875" style="143" customWidth="1"/>
    <col min="10757" max="10757" width="4.25" style="143" customWidth="1"/>
    <col min="10758" max="10758" width="7.875" style="143" customWidth="1"/>
    <col min="10759" max="10759" width="6.625" style="143" customWidth="1"/>
    <col min="10760" max="10760" width="7.25" style="143" customWidth="1"/>
    <col min="10761" max="10761" width="10.5" style="143" customWidth="1"/>
    <col min="10762" max="10762" width="5.625" style="143" customWidth="1"/>
    <col min="10763" max="10763" width="5" style="143" customWidth="1"/>
    <col min="10764" max="10764" width="11.5" style="143" customWidth="1"/>
    <col min="10765" max="10765" width="0.75" style="143" customWidth="1"/>
    <col min="10766" max="11008" width="9" style="143"/>
    <col min="11009" max="11009" width="0.75" style="143" customWidth="1"/>
    <col min="11010" max="11010" width="4.125" style="143" customWidth="1"/>
    <col min="11011" max="11011" width="16.25" style="143" customWidth="1"/>
    <col min="11012" max="11012" width="30.875" style="143" customWidth="1"/>
    <col min="11013" max="11013" width="4.25" style="143" customWidth="1"/>
    <col min="11014" max="11014" width="7.875" style="143" customWidth="1"/>
    <col min="11015" max="11015" width="6.625" style="143" customWidth="1"/>
    <col min="11016" max="11016" width="7.25" style="143" customWidth="1"/>
    <col min="11017" max="11017" width="10.5" style="143" customWidth="1"/>
    <col min="11018" max="11018" width="5.625" style="143" customWidth="1"/>
    <col min="11019" max="11019" width="5" style="143" customWidth="1"/>
    <col min="11020" max="11020" width="11.5" style="143" customWidth="1"/>
    <col min="11021" max="11021" width="0.75" style="143" customWidth="1"/>
    <col min="11022" max="11264" width="9" style="143"/>
    <col min="11265" max="11265" width="0.75" style="143" customWidth="1"/>
    <col min="11266" max="11266" width="4.125" style="143" customWidth="1"/>
    <col min="11267" max="11267" width="16.25" style="143" customWidth="1"/>
    <col min="11268" max="11268" width="30.875" style="143" customWidth="1"/>
    <col min="11269" max="11269" width="4.25" style="143" customWidth="1"/>
    <col min="11270" max="11270" width="7.875" style="143" customWidth="1"/>
    <col min="11271" max="11271" width="6.625" style="143" customWidth="1"/>
    <col min="11272" max="11272" width="7.25" style="143" customWidth="1"/>
    <col min="11273" max="11273" width="10.5" style="143" customWidth="1"/>
    <col min="11274" max="11274" width="5.625" style="143" customWidth="1"/>
    <col min="11275" max="11275" width="5" style="143" customWidth="1"/>
    <col min="11276" max="11276" width="11.5" style="143" customWidth="1"/>
    <col min="11277" max="11277" width="0.75" style="143" customWidth="1"/>
    <col min="11278" max="11520" width="9" style="143"/>
    <col min="11521" max="11521" width="0.75" style="143" customWidth="1"/>
    <col min="11522" max="11522" width="4.125" style="143" customWidth="1"/>
    <col min="11523" max="11523" width="16.25" style="143" customWidth="1"/>
    <col min="11524" max="11524" width="30.875" style="143" customWidth="1"/>
    <col min="11525" max="11525" width="4.25" style="143" customWidth="1"/>
    <col min="11526" max="11526" width="7.875" style="143" customWidth="1"/>
    <col min="11527" max="11527" width="6.625" style="143" customWidth="1"/>
    <col min="11528" max="11528" width="7.25" style="143" customWidth="1"/>
    <col min="11529" max="11529" width="10.5" style="143" customWidth="1"/>
    <col min="11530" max="11530" width="5.625" style="143" customWidth="1"/>
    <col min="11531" max="11531" width="5" style="143" customWidth="1"/>
    <col min="11532" max="11532" width="11.5" style="143" customWidth="1"/>
    <col min="11533" max="11533" width="0.75" style="143" customWidth="1"/>
    <col min="11534" max="11776" width="9" style="143"/>
    <col min="11777" max="11777" width="0.75" style="143" customWidth="1"/>
    <col min="11778" max="11778" width="4.125" style="143" customWidth="1"/>
    <col min="11779" max="11779" width="16.25" style="143" customWidth="1"/>
    <col min="11780" max="11780" width="30.875" style="143" customWidth="1"/>
    <col min="11781" max="11781" width="4.25" style="143" customWidth="1"/>
    <col min="11782" max="11782" width="7.875" style="143" customWidth="1"/>
    <col min="11783" max="11783" width="6.625" style="143" customWidth="1"/>
    <col min="11784" max="11784" width="7.25" style="143" customWidth="1"/>
    <col min="11785" max="11785" width="10.5" style="143" customWidth="1"/>
    <col min="11786" max="11786" width="5.625" style="143" customWidth="1"/>
    <col min="11787" max="11787" width="5" style="143" customWidth="1"/>
    <col min="11788" max="11788" width="11.5" style="143" customWidth="1"/>
    <col min="11789" max="11789" width="0.75" style="143" customWidth="1"/>
    <col min="11790" max="12032" width="9" style="143"/>
    <col min="12033" max="12033" width="0.75" style="143" customWidth="1"/>
    <col min="12034" max="12034" width="4.125" style="143" customWidth="1"/>
    <col min="12035" max="12035" width="16.25" style="143" customWidth="1"/>
    <col min="12036" max="12036" width="30.875" style="143" customWidth="1"/>
    <col min="12037" max="12037" width="4.25" style="143" customWidth="1"/>
    <col min="12038" max="12038" width="7.875" style="143" customWidth="1"/>
    <col min="12039" max="12039" width="6.625" style="143" customWidth="1"/>
    <col min="12040" max="12040" width="7.25" style="143" customWidth="1"/>
    <col min="12041" max="12041" width="10.5" style="143" customWidth="1"/>
    <col min="12042" max="12042" width="5.625" style="143" customWidth="1"/>
    <col min="12043" max="12043" width="5" style="143" customWidth="1"/>
    <col min="12044" max="12044" width="11.5" style="143" customWidth="1"/>
    <col min="12045" max="12045" width="0.75" style="143" customWidth="1"/>
    <col min="12046" max="12288" width="9" style="143"/>
    <col min="12289" max="12289" width="0.75" style="143" customWidth="1"/>
    <col min="12290" max="12290" width="4.125" style="143" customWidth="1"/>
    <col min="12291" max="12291" width="16.25" style="143" customWidth="1"/>
    <col min="12292" max="12292" width="30.875" style="143" customWidth="1"/>
    <col min="12293" max="12293" width="4.25" style="143" customWidth="1"/>
    <col min="12294" max="12294" width="7.875" style="143" customWidth="1"/>
    <col min="12295" max="12295" width="6.625" style="143" customWidth="1"/>
    <col min="12296" max="12296" width="7.25" style="143" customWidth="1"/>
    <col min="12297" max="12297" width="10.5" style="143" customWidth="1"/>
    <col min="12298" max="12298" width="5.625" style="143" customWidth="1"/>
    <col min="12299" max="12299" width="5" style="143" customWidth="1"/>
    <col min="12300" max="12300" width="11.5" style="143" customWidth="1"/>
    <col min="12301" max="12301" width="0.75" style="143" customWidth="1"/>
    <col min="12302" max="12544" width="9" style="143"/>
    <col min="12545" max="12545" width="0.75" style="143" customWidth="1"/>
    <col min="12546" max="12546" width="4.125" style="143" customWidth="1"/>
    <col min="12547" max="12547" width="16.25" style="143" customWidth="1"/>
    <col min="12548" max="12548" width="30.875" style="143" customWidth="1"/>
    <col min="12549" max="12549" width="4.25" style="143" customWidth="1"/>
    <col min="12550" max="12550" width="7.875" style="143" customWidth="1"/>
    <col min="12551" max="12551" width="6.625" style="143" customWidth="1"/>
    <col min="12552" max="12552" width="7.25" style="143" customWidth="1"/>
    <col min="12553" max="12553" width="10.5" style="143" customWidth="1"/>
    <col min="12554" max="12554" width="5.625" style="143" customWidth="1"/>
    <col min="12555" max="12555" width="5" style="143" customWidth="1"/>
    <col min="12556" max="12556" width="11.5" style="143" customWidth="1"/>
    <col min="12557" max="12557" width="0.75" style="143" customWidth="1"/>
    <col min="12558" max="12800" width="9" style="143"/>
    <col min="12801" max="12801" width="0.75" style="143" customWidth="1"/>
    <col min="12802" max="12802" width="4.125" style="143" customWidth="1"/>
    <col min="12803" max="12803" width="16.25" style="143" customWidth="1"/>
    <col min="12804" max="12804" width="30.875" style="143" customWidth="1"/>
    <col min="12805" max="12805" width="4.25" style="143" customWidth="1"/>
    <col min="12806" max="12806" width="7.875" style="143" customWidth="1"/>
    <col min="12807" max="12807" width="6.625" style="143" customWidth="1"/>
    <col min="12808" max="12808" width="7.25" style="143" customWidth="1"/>
    <col min="12809" max="12809" width="10.5" style="143" customWidth="1"/>
    <col min="12810" max="12810" width="5.625" style="143" customWidth="1"/>
    <col min="12811" max="12811" width="5" style="143" customWidth="1"/>
    <col min="12812" max="12812" width="11.5" style="143" customWidth="1"/>
    <col min="12813" max="12813" width="0.75" style="143" customWidth="1"/>
    <col min="12814" max="13056" width="9" style="143"/>
    <col min="13057" max="13057" width="0.75" style="143" customWidth="1"/>
    <col min="13058" max="13058" width="4.125" style="143" customWidth="1"/>
    <col min="13059" max="13059" width="16.25" style="143" customWidth="1"/>
    <col min="13060" max="13060" width="30.875" style="143" customWidth="1"/>
    <col min="13061" max="13061" width="4.25" style="143" customWidth="1"/>
    <col min="13062" max="13062" width="7.875" style="143" customWidth="1"/>
    <col min="13063" max="13063" width="6.625" style="143" customWidth="1"/>
    <col min="13064" max="13064" width="7.25" style="143" customWidth="1"/>
    <col min="13065" max="13065" width="10.5" style="143" customWidth="1"/>
    <col min="13066" max="13066" width="5.625" style="143" customWidth="1"/>
    <col min="13067" max="13067" width="5" style="143" customWidth="1"/>
    <col min="13068" max="13068" width="11.5" style="143" customWidth="1"/>
    <col min="13069" max="13069" width="0.75" style="143" customWidth="1"/>
    <col min="13070" max="13312" width="9" style="143"/>
    <col min="13313" max="13313" width="0.75" style="143" customWidth="1"/>
    <col min="13314" max="13314" width="4.125" style="143" customWidth="1"/>
    <col min="13315" max="13315" width="16.25" style="143" customWidth="1"/>
    <col min="13316" max="13316" width="30.875" style="143" customWidth="1"/>
    <col min="13317" max="13317" width="4.25" style="143" customWidth="1"/>
    <col min="13318" max="13318" width="7.875" style="143" customWidth="1"/>
    <col min="13319" max="13319" width="6.625" style="143" customWidth="1"/>
    <col min="13320" max="13320" width="7.25" style="143" customWidth="1"/>
    <col min="13321" max="13321" width="10.5" style="143" customWidth="1"/>
    <col min="13322" max="13322" width="5.625" style="143" customWidth="1"/>
    <col min="13323" max="13323" width="5" style="143" customWidth="1"/>
    <col min="13324" max="13324" width="11.5" style="143" customWidth="1"/>
    <col min="13325" max="13325" width="0.75" style="143" customWidth="1"/>
    <col min="13326" max="13568" width="9" style="143"/>
    <col min="13569" max="13569" width="0.75" style="143" customWidth="1"/>
    <col min="13570" max="13570" width="4.125" style="143" customWidth="1"/>
    <col min="13571" max="13571" width="16.25" style="143" customWidth="1"/>
    <col min="13572" max="13572" width="30.875" style="143" customWidth="1"/>
    <col min="13573" max="13573" width="4.25" style="143" customWidth="1"/>
    <col min="13574" max="13574" width="7.875" style="143" customWidth="1"/>
    <col min="13575" max="13575" width="6.625" style="143" customWidth="1"/>
    <col min="13576" max="13576" width="7.25" style="143" customWidth="1"/>
    <col min="13577" max="13577" width="10.5" style="143" customWidth="1"/>
    <col min="13578" max="13578" width="5.625" style="143" customWidth="1"/>
    <col min="13579" max="13579" width="5" style="143" customWidth="1"/>
    <col min="13580" max="13580" width="11.5" style="143" customWidth="1"/>
    <col min="13581" max="13581" width="0.75" style="143" customWidth="1"/>
    <col min="13582" max="13824" width="9" style="143"/>
    <col min="13825" max="13825" width="0.75" style="143" customWidth="1"/>
    <col min="13826" max="13826" width="4.125" style="143" customWidth="1"/>
    <col min="13827" max="13827" width="16.25" style="143" customWidth="1"/>
    <col min="13828" max="13828" width="30.875" style="143" customWidth="1"/>
    <col min="13829" max="13829" width="4.25" style="143" customWidth="1"/>
    <col min="13830" max="13830" width="7.875" style="143" customWidth="1"/>
    <col min="13831" max="13831" width="6.625" style="143" customWidth="1"/>
    <col min="13832" max="13832" width="7.25" style="143" customWidth="1"/>
    <col min="13833" max="13833" width="10.5" style="143" customWidth="1"/>
    <col min="13834" max="13834" width="5.625" style="143" customWidth="1"/>
    <col min="13835" max="13835" width="5" style="143" customWidth="1"/>
    <col min="13836" max="13836" width="11.5" style="143" customWidth="1"/>
    <col min="13837" max="13837" width="0.75" style="143" customWidth="1"/>
    <col min="13838" max="14080" width="9" style="143"/>
    <col min="14081" max="14081" width="0.75" style="143" customWidth="1"/>
    <col min="14082" max="14082" width="4.125" style="143" customWidth="1"/>
    <col min="14083" max="14083" width="16.25" style="143" customWidth="1"/>
    <col min="14084" max="14084" width="30.875" style="143" customWidth="1"/>
    <col min="14085" max="14085" width="4.25" style="143" customWidth="1"/>
    <col min="14086" max="14086" width="7.875" style="143" customWidth="1"/>
    <col min="14087" max="14087" width="6.625" style="143" customWidth="1"/>
    <col min="14088" max="14088" width="7.25" style="143" customWidth="1"/>
    <col min="14089" max="14089" width="10.5" style="143" customWidth="1"/>
    <col min="14090" max="14090" width="5.625" style="143" customWidth="1"/>
    <col min="14091" max="14091" width="5" style="143" customWidth="1"/>
    <col min="14092" max="14092" width="11.5" style="143" customWidth="1"/>
    <col min="14093" max="14093" width="0.75" style="143" customWidth="1"/>
    <col min="14094" max="14336" width="9" style="143"/>
    <col min="14337" max="14337" width="0.75" style="143" customWidth="1"/>
    <col min="14338" max="14338" width="4.125" style="143" customWidth="1"/>
    <col min="14339" max="14339" width="16.25" style="143" customWidth="1"/>
    <col min="14340" max="14340" width="30.875" style="143" customWidth="1"/>
    <col min="14341" max="14341" width="4.25" style="143" customWidth="1"/>
    <col min="14342" max="14342" width="7.875" style="143" customWidth="1"/>
    <col min="14343" max="14343" width="6.625" style="143" customWidth="1"/>
    <col min="14344" max="14344" width="7.25" style="143" customWidth="1"/>
    <col min="14345" max="14345" width="10.5" style="143" customWidth="1"/>
    <col min="14346" max="14346" width="5.625" style="143" customWidth="1"/>
    <col min="14347" max="14347" width="5" style="143" customWidth="1"/>
    <col min="14348" max="14348" width="11.5" style="143" customWidth="1"/>
    <col min="14349" max="14349" width="0.75" style="143" customWidth="1"/>
    <col min="14350" max="14592" width="9" style="143"/>
    <col min="14593" max="14593" width="0.75" style="143" customWidth="1"/>
    <col min="14594" max="14594" width="4.125" style="143" customWidth="1"/>
    <col min="14595" max="14595" width="16.25" style="143" customWidth="1"/>
    <col min="14596" max="14596" width="30.875" style="143" customWidth="1"/>
    <col min="14597" max="14597" width="4.25" style="143" customWidth="1"/>
    <col min="14598" max="14598" width="7.875" style="143" customWidth="1"/>
    <col min="14599" max="14599" width="6.625" style="143" customWidth="1"/>
    <col min="14600" max="14600" width="7.25" style="143" customWidth="1"/>
    <col min="14601" max="14601" width="10.5" style="143" customWidth="1"/>
    <col min="14602" max="14602" width="5.625" style="143" customWidth="1"/>
    <col min="14603" max="14603" width="5" style="143" customWidth="1"/>
    <col min="14604" max="14604" width="11.5" style="143" customWidth="1"/>
    <col min="14605" max="14605" width="0.75" style="143" customWidth="1"/>
    <col min="14606" max="14848" width="9" style="143"/>
    <col min="14849" max="14849" width="0.75" style="143" customWidth="1"/>
    <col min="14850" max="14850" width="4.125" style="143" customWidth="1"/>
    <col min="14851" max="14851" width="16.25" style="143" customWidth="1"/>
    <col min="14852" max="14852" width="30.875" style="143" customWidth="1"/>
    <col min="14853" max="14853" width="4.25" style="143" customWidth="1"/>
    <col min="14854" max="14854" width="7.875" style="143" customWidth="1"/>
    <col min="14855" max="14855" width="6.625" style="143" customWidth="1"/>
    <col min="14856" max="14856" width="7.25" style="143" customWidth="1"/>
    <col min="14857" max="14857" width="10.5" style="143" customWidth="1"/>
    <col min="14858" max="14858" width="5.625" style="143" customWidth="1"/>
    <col min="14859" max="14859" width="5" style="143" customWidth="1"/>
    <col min="14860" max="14860" width="11.5" style="143" customWidth="1"/>
    <col min="14861" max="14861" width="0.75" style="143" customWidth="1"/>
    <col min="14862" max="15104" width="9" style="143"/>
    <col min="15105" max="15105" width="0.75" style="143" customWidth="1"/>
    <col min="15106" max="15106" width="4.125" style="143" customWidth="1"/>
    <col min="15107" max="15107" width="16.25" style="143" customWidth="1"/>
    <col min="15108" max="15108" width="30.875" style="143" customWidth="1"/>
    <col min="15109" max="15109" width="4.25" style="143" customWidth="1"/>
    <col min="15110" max="15110" width="7.875" style="143" customWidth="1"/>
    <col min="15111" max="15111" width="6.625" style="143" customWidth="1"/>
    <col min="15112" max="15112" width="7.25" style="143" customWidth="1"/>
    <col min="15113" max="15113" width="10.5" style="143" customWidth="1"/>
    <col min="15114" max="15114" width="5.625" style="143" customWidth="1"/>
    <col min="15115" max="15115" width="5" style="143" customWidth="1"/>
    <col min="15116" max="15116" width="11.5" style="143" customWidth="1"/>
    <col min="15117" max="15117" width="0.75" style="143" customWidth="1"/>
    <col min="15118" max="15360" width="9" style="143"/>
    <col min="15361" max="15361" width="0.75" style="143" customWidth="1"/>
    <col min="15362" max="15362" width="4.125" style="143" customWidth="1"/>
    <col min="15363" max="15363" width="16.25" style="143" customWidth="1"/>
    <col min="15364" max="15364" width="30.875" style="143" customWidth="1"/>
    <col min="15365" max="15365" width="4.25" style="143" customWidth="1"/>
    <col min="15366" max="15366" width="7.875" style="143" customWidth="1"/>
    <col min="15367" max="15367" width="6.625" style="143" customWidth="1"/>
    <col min="15368" max="15368" width="7.25" style="143" customWidth="1"/>
    <col min="15369" max="15369" width="10.5" style="143" customWidth="1"/>
    <col min="15370" max="15370" width="5.625" style="143" customWidth="1"/>
    <col min="15371" max="15371" width="5" style="143" customWidth="1"/>
    <col min="15372" max="15372" width="11.5" style="143" customWidth="1"/>
    <col min="15373" max="15373" width="0.75" style="143" customWidth="1"/>
    <col min="15374" max="15616" width="9" style="143"/>
    <col min="15617" max="15617" width="0.75" style="143" customWidth="1"/>
    <col min="15618" max="15618" width="4.125" style="143" customWidth="1"/>
    <col min="15619" max="15619" width="16.25" style="143" customWidth="1"/>
    <col min="15620" max="15620" width="30.875" style="143" customWidth="1"/>
    <col min="15621" max="15621" width="4.25" style="143" customWidth="1"/>
    <col min="15622" max="15622" width="7.875" style="143" customWidth="1"/>
    <col min="15623" max="15623" width="6.625" style="143" customWidth="1"/>
    <col min="15624" max="15624" width="7.25" style="143" customWidth="1"/>
    <col min="15625" max="15625" width="10.5" style="143" customWidth="1"/>
    <col min="15626" max="15626" width="5.625" style="143" customWidth="1"/>
    <col min="15627" max="15627" width="5" style="143" customWidth="1"/>
    <col min="15628" max="15628" width="11.5" style="143" customWidth="1"/>
    <col min="15629" max="15629" width="0.75" style="143" customWidth="1"/>
    <col min="15630" max="15872" width="9" style="143"/>
    <col min="15873" max="15873" width="0.75" style="143" customWidth="1"/>
    <col min="15874" max="15874" width="4.125" style="143" customWidth="1"/>
    <col min="15875" max="15875" width="16.25" style="143" customWidth="1"/>
    <col min="15876" max="15876" width="30.875" style="143" customWidth="1"/>
    <col min="15877" max="15877" width="4.25" style="143" customWidth="1"/>
    <col min="15878" max="15878" width="7.875" style="143" customWidth="1"/>
    <col min="15879" max="15879" width="6.625" style="143" customWidth="1"/>
    <col min="15880" max="15880" width="7.25" style="143" customWidth="1"/>
    <col min="15881" max="15881" width="10.5" style="143" customWidth="1"/>
    <col min="15882" max="15882" width="5.625" style="143" customWidth="1"/>
    <col min="15883" max="15883" width="5" style="143" customWidth="1"/>
    <col min="15884" max="15884" width="11.5" style="143" customWidth="1"/>
    <col min="15885" max="15885" width="0.75" style="143" customWidth="1"/>
    <col min="15886" max="16128" width="9" style="143"/>
    <col min="16129" max="16129" width="0.75" style="143" customWidth="1"/>
    <col min="16130" max="16130" width="4.125" style="143" customWidth="1"/>
    <col min="16131" max="16131" width="16.25" style="143" customWidth="1"/>
    <col min="16132" max="16132" width="30.875" style="143" customWidth="1"/>
    <col min="16133" max="16133" width="4.25" style="143" customWidth="1"/>
    <col min="16134" max="16134" width="7.875" style="143" customWidth="1"/>
    <col min="16135" max="16135" width="6.625" style="143" customWidth="1"/>
    <col min="16136" max="16136" width="7.25" style="143" customWidth="1"/>
    <col min="16137" max="16137" width="10.5" style="143" customWidth="1"/>
    <col min="16138" max="16138" width="5.625" style="143" customWidth="1"/>
    <col min="16139" max="16139" width="5" style="143" customWidth="1"/>
    <col min="16140" max="16140" width="11.5" style="143" customWidth="1"/>
    <col min="16141" max="16141" width="0.75" style="143" customWidth="1"/>
    <col min="16142" max="16384" width="9" style="143"/>
  </cols>
  <sheetData>
    <row r="1" spans="1:29" ht="15.75">
      <c r="A1" s="459" t="s">
        <v>220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</row>
    <row r="2" spans="1:29" ht="16.5" thickBot="1">
      <c r="A2" s="460" t="s">
        <v>89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</row>
    <row r="3" spans="1:29" ht="14.25" thickTop="1" thickBot="1">
      <c r="A3" s="145" t="s">
        <v>10</v>
      </c>
      <c r="B3" s="461" t="s">
        <v>221</v>
      </c>
      <c r="C3" s="462"/>
      <c r="D3" s="463"/>
      <c r="E3" s="146" t="s">
        <v>10</v>
      </c>
      <c r="F3" s="461" t="s">
        <v>222</v>
      </c>
      <c r="G3" s="462"/>
      <c r="H3" s="462"/>
      <c r="I3" s="462"/>
      <c r="J3" s="462"/>
      <c r="K3" s="463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</row>
    <row r="4" spans="1:29" ht="13.5" thickTop="1">
      <c r="A4" s="147">
        <v>1</v>
      </c>
      <c r="B4" s="148" t="s">
        <v>4</v>
      </c>
      <c r="C4" s="464" t="str">
        <f>'DATA 1'!E13</f>
        <v>Drs. H. SA’BAN NURONI, MA</v>
      </c>
      <c r="D4" s="465"/>
      <c r="E4" s="149">
        <v>1</v>
      </c>
      <c r="F4" s="466" t="s">
        <v>4</v>
      </c>
      <c r="G4" s="467"/>
      <c r="H4" s="464" t="str">
        <f>'DATA 1'!E7</f>
        <v>Dra. ISTOYO BAMBANG IRIANTO, M.M.</v>
      </c>
      <c r="I4" s="468"/>
      <c r="J4" s="468"/>
      <c r="K4" s="465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</row>
    <row r="5" spans="1:29">
      <c r="A5" s="147">
        <v>2</v>
      </c>
      <c r="B5" s="148" t="s">
        <v>6</v>
      </c>
      <c r="C5" s="469" t="str">
        <f>'DATA 1'!E14</f>
        <v>19671117 199403 1 002</v>
      </c>
      <c r="D5" s="470"/>
      <c r="E5" s="150">
        <v>2</v>
      </c>
      <c r="F5" s="471" t="s">
        <v>6</v>
      </c>
      <c r="G5" s="472"/>
      <c r="H5" s="469" t="str">
        <f>'DATA 1'!E8</f>
        <v>19621117 199403 1 004</v>
      </c>
      <c r="I5" s="473"/>
      <c r="J5" s="473"/>
      <c r="K5" s="470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</row>
    <row r="6" spans="1:29">
      <c r="A6" s="147">
        <v>3</v>
      </c>
      <c r="B6" s="148" t="s">
        <v>62</v>
      </c>
      <c r="C6" s="469" t="str">
        <f>'DATA 1'!E15</f>
        <v>Pembina Tk. I / IV b</v>
      </c>
      <c r="D6" s="470"/>
      <c r="E6" s="150">
        <v>3</v>
      </c>
      <c r="F6" s="471" t="s">
        <v>62</v>
      </c>
      <c r="G6" s="472"/>
      <c r="H6" s="469" t="str">
        <f>'DATA 1'!E9</f>
        <v>Pembina / IV a</v>
      </c>
      <c r="I6" s="473"/>
      <c r="J6" s="473"/>
      <c r="K6" s="470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</row>
    <row r="7" spans="1:29">
      <c r="A7" s="147">
        <v>4</v>
      </c>
      <c r="B7" s="148" t="s">
        <v>8</v>
      </c>
      <c r="C7" s="469" t="str">
        <f>'DATA 1'!E16</f>
        <v>Kepala Kantor Kementerian Agama Kabupaten Sleman</v>
      </c>
      <c r="D7" s="470"/>
      <c r="E7" s="150">
        <v>4</v>
      </c>
      <c r="F7" s="471" t="s">
        <v>8</v>
      </c>
      <c r="G7" s="472"/>
      <c r="H7" s="469" t="str">
        <f>'DATA 1'!E10</f>
        <v>Kepala Madrasah Tsanawiyah Negeri 4 Sleman</v>
      </c>
      <c r="I7" s="473"/>
      <c r="J7" s="473"/>
      <c r="K7" s="470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</row>
    <row r="8" spans="1:29" ht="13.5" thickBot="1">
      <c r="A8" s="151">
        <v>5</v>
      </c>
      <c r="B8" s="152" t="s">
        <v>9</v>
      </c>
      <c r="C8" s="474" t="str">
        <f>'DATA 1'!E17</f>
        <v>Kantor Kementerian Agama Kabupaten Sleman</v>
      </c>
      <c r="D8" s="475"/>
      <c r="E8" s="153">
        <v>5</v>
      </c>
      <c r="F8" s="476" t="s">
        <v>9</v>
      </c>
      <c r="G8" s="477"/>
      <c r="H8" s="469" t="str">
        <f>'DATA 1'!E11</f>
        <v>Madrasah Tsanawiyah Negeri 4 Sleman</v>
      </c>
      <c r="I8" s="473"/>
      <c r="J8" s="473"/>
      <c r="K8" s="470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</row>
    <row r="9" spans="1:29" ht="21" customHeight="1" thickTop="1" thickBot="1">
      <c r="A9" s="478" t="s">
        <v>10</v>
      </c>
      <c r="B9" s="480" t="s">
        <v>223</v>
      </c>
      <c r="C9" s="481"/>
      <c r="D9" s="482"/>
      <c r="E9" s="478" t="s">
        <v>224</v>
      </c>
      <c r="F9" s="486" t="s">
        <v>13</v>
      </c>
      <c r="G9" s="487"/>
      <c r="H9" s="487"/>
      <c r="I9" s="487"/>
      <c r="J9" s="487"/>
      <c r="K9" s="488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</row>
    <row r="10" spans="1:29" ht="22.5" customHeight="1" thickTop="1" thickBot="1">
      <c r="A10" s="479"/>
      <c r="B10" s="483"/>
      <c r="C10" s="484"/>
      <c r="D10" s="485"/>
      <c r="E10" s="479"/>
      <c r="F10" s="489" t="s">
        <v>225</v>
      </c>
      <c r="G10" s="490"/>
      <c r="H10" s="154" t="s">
        <v>226</v>
      </c>
      <c r="I10" s="489" t="s">
        <v>227</v>
      </c>
      <c r="J10" s="490"/>
      <c r="K10" s="154" t="s">
        <v>228</v>
      </c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</row>
    <row r="11" spans="1:29" s="162" customFormat="1" ht="15" customHeight="1" thickTop="1">
      <c r="A11" s="155">
        <v>1</v>
      </c>
      <c r="B11" s="493" t="s">
        <v>276</v>
      </c>
      <c r="C11" s="494"/>
      <c r="D11" s="404">
        <v>22.31</v>
      </c>
      <c r="E11" s="405">
        <f>D11*F11</f>
        <v>22.31</v>
      </c>
      <c r="F11" s="157">
        <v>1</v>
      </c>
      <c r="G11" s="158" t="s">
        <v>281</v>
      </c>
      <c r="H11" s="156">
        <v>100</v>
      </c>
      <c r="I11" s="159">
        <v>6</v>
      </c>
      <c r="J11" s="160" t="s">
        <v>229</v>
      </c>
      <c r="K11" s="161" t="s">
        <v>217</v>
      </c>
    </row>
    <row r="12" spans="1:29" s="163" customFormat="1" ht="30" customHeight="1">
      <c r="A12" s="156">
        <v>2</v>
      </c>
      <c r="B12" s="495" t="s">
        <v>277</v>
      </c>
      <c r="C12" s="496"/>
      <c r="D12" s="404">
        <v>7.44</v>
      </c>
      <c r="E12" s="405">
        <f>D12*F12</f>
        <v>7.44</v>
      </c>
      <c r="F12" s="157">
        <v>1</v>
      </c>
      <c r="G12" s="158" t="s">
        <v>282</v>
      </c>
      <c r="H12" s="156">
        <v>100</v>
      </c>
      <c r="I12" s="159">
        <v>6</v>
      </c>
      <c r="J12" s="160" t="s">
        <v>229</v>
      </c>
      <c r="K12" s="161" t="s">
        <v>217</v>
      </c>
    </row>
    <row r="13" spans="1:29" s="162" customFormat="1" ht="15" customHeight="1">
      <c r="A13" s="156">
        <v>3</v>
      </c>
      <c r="B13" s="495" t="s">
        <v>278</v>
      </c>
      <c r="C13" s="496"/>
      <c r="D13" s="404">
        <v>0.59</v>
      </c>
      <c r="E13" s="405">
        <f t="shared" ref="E13:E15" si="0">D13*F13</f>
        <v>0.59</v>
      </c>
      <c r="F13" s="157">
        <v>1</v>
      </c>
      <c r="G13" s="158" t="s">
        <v>282</v>
      </c>
      <c r="H13" s="156">
        <v>100</v>
      </c>
      <c r="I13" s="159">
        <v>6</v>
      </c>
      <c r="J13" s="160" t="s">
        <v>229</v>
      </c>
      <c r="K13" s="161" t="s">
        <v>217</v>
      </c>
    </row>
    <row r="14" spans="1:29" s="162" customFormat="1" ht="15" customHeight="1">
      <c r="A14" s="156">
        <v>4</v>
      </c>
      <c r="B14" s="495" t="s">
        <v>279</v>
      </c>
      <c r="C14" s="496"/>
      <c r="D14" s="404">
        <v>0</v>
      </c>
      <c r="E14" s="405">
        <f t="shared" si="0"/>
        <v>0</v>
      </c>
      <c r="F14" s="157">
        <v>6</v>
      </c>
      <c r="G14" s="158" t="s">
        <v>282</v>
      </c>
      <c r="H14" s="156">
        <v>100</v>
      </c>
      <c r="I14" s="159">
        <v>6</v>
      </c>
      <c r="J14" s="160" t="s">
        <v>229</v>
      </c>
      <c r="K14" s="161" t="s">
        <v>217</v>
      </c>
    </row>
    <row r="15" spans="1:29" s="163" customFormat="1" ht="15" customHeight="1">
      <c r="A15" s="156">
        <v>5</v>
      </c>
      <c r="B15" s="495" t="s">
        <v>280</v>
      </c>
      <c r="C15" s="496"/>
      <c r="D15" s="404">
        <v>0.75</v>
      </c>
      <c r="E15" s="405">
        <f t="shared" si="0"/>
        <v>0.75</v>
      </c>
      <c r="F15" s="157">
        <v>1</v>
      </c>
      <c r="G15" s="158" t="s">
        <v>283</v>
      </c>
      <c r="H15" s="156">
        <v>100</v>
      </c>
      <c r="I15" s="159">
        <v>6</v>
      </c>
      <c r="J15" s="160" t="s">
        <v>229</v>
      </c>
      <c r="K15" s="161" t="s">
        <v>217</v>
      </c>
      <c r="L15" s="162"/>
    </row>
    <row r="16" spans="1:29" s="163" customFormat="1" ht="15" customHeight="1" thickBot="1">
      <c r="A16" s="497" t="s">
        <v>517</v>
      </c>
      <c r="B16" s="498"/>
      <c r="C16" s="498"/>
      <c r="D16" s="499"/>
      <c r="E16" s="406">
        <f>SUM(E11:E15)</f>
        <v>31.09</v>
      </c>
      <c r="F16" s="227"/>
      <c r="G16" s="228"/>
      <c r="H16" s="226"/>
      <c r="I16" s="229"/>
      <c r="J16" s="230"/>
      <c r="K16" s="231"/>
    </row>
    <row r="17" spans="1:29" ht="15" customHeight="1" thickTop="1"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</row>
    <row r="18" spans="1:29">
      <c r="G18" s="491" t="s">
        <v>515</v>
      </c>
      <c r="H18" s="492"/>
      <c r="I18" s="492"/>
      <c r="J18" s="492"/>
      <c r="K18" s="492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</row>
    <row r="19" spans="1:29">
      <c r="A19" s="492" t="s">
        <v>187</v>
      </c>
      <c r="B19" s="492"/>
      <c r="C19" s="492"/>
      <c r="D19" s="492"/>
      <c r="E19" s="492"/>
      <c r="F19" s="164"/>
      <c r="G19" s="492" t="s">
        <v>230</v>
      </c>
      <c r="H19" s="492"/>
      <c r="I19" s="492"/>
      <c r="J19" s="492"/>
      <c r="K19" s="492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</row>
    <row r="20" spans="1:29" ht="27" customHeight="1"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</row>
    <row r="21" spans="1:29" ht="23.25" customHeight="1"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</row>
    <row r="22" spans="1:29" s="166" customFormat="1">
      <c r="A22" s="501" t="str">
        <f>C4</f>
        <v>Drs. H. SA’BAN NURONI, MA</v>
      </c>
      <c r="B22" s="501"/>
      <c r="C22" s="501"/>
      <c r="D22" s="501"/>
      <c r="E22" s="501"/>
      <c r="F22" s="165"/>
      <c r="G22" s="501" t="str">
        <f>H4</f>
        <v>Dra. ISTOYO BAMBANG IRIANTO, M.M.</v>
      </c>
      <c r="H22" s="501"/>
      <c r="I22" s="501"/>
      <c r="J22" s="501"/>
      <c r="K22" s="501"/>
    </row>
    <row r="23" spans="1:29">
      <c r="A23" s="492" t="str">
        <f>"NIP. "&amp;C5</f>
        <v>NIP. 19671117 199403 1 002</v>
      </c>
      <c r="B23" s="492"/>
      <c r="C23" s="492"/>
      <c r="D23" s="492"/>
      <c r="E23" s="492"/>
      <c r="G23" s="492" t="str">
        <f>"NIP. "&amp;H5</f>
        <v>NIP. 19621117 199403 1 004</v>
      </c>
      <c r="H23" s="492"/>
      <c r="I23" s="492"/>
      <c r="J23" s="492"/>
      <c r="K23" s="492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</row>
    <row r="24" spans="1:29"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</row>
    <row r="25" spans="1:29">
      <c r="A25" s="500" t="s">
        <v>231</v>
      </c>
      <c r="B25" s="500"/>
      <c r="C25" s="500"/>
      <c r="D25" s="500"/>
      <c r="E25" s="500"/>
      <c r="F25" s="167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</row>
    <row r="26" spans="1:29">
      <c r="A26" s="500" t="s">
        <v>232</v>
      </c>
      <c r="B26" s="500"/>
      <c r="C26" s="500"/>
      <c r="D26" s="500"/>
      <c r="E26" s="500"/>
      <c r="F26" s="167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</row>
  </sheetData>
  <mergeCells count="40">
    <mergeCell ref="A25:E25"/>
    <mergeCell ref="A26:E26"/>
    <mergeCell ref="A19:E19"/>
    <mergeCell ref="G19:K19"/>
    <mergeCell ref="A22:E22"/>
    <mergeCell ref="G22:K22"/>
    <mergeCell ref="A23:E23"/>
    <mergeCell ref="G23:K23"/>
    <mergeCell ref="G18:K18"/>
    <mergeCell ref="B11:C11"/>
    <mergeCell ref="B12:C12"/>
    <mergeCell ref="B13:C13"/>
    <mergeCell ref="B14:C14"/>
    <mergeCell ref="B15:C15"/>
    <mergeCell ref="A16:D16"/>
    <mergeCell ref="A9:A10"/>
    <mergeCell ref="B9:D10"/>
    <mergeCell ref="E9:E10"/>
    <mergeCell ref="F9:K9"/>
    <mergeCell ref="F10:G10"/>
    <mergeCell ref="I10:J10"/>
    <mergeCell ref="C7:D7"/>
    <mergeCell ref="F7:G7"/>
    <mergeCell ref="H7:K7"/>
    <mergeCell ref="C8:D8"/>
    <mergeCell ref="F8:G8"/>
    <mergeCell ref="H8:K8"/>
    <mergeCell ref="C5:D5"/>
    <mergeCell ref="F5:G5"/>
    <mergeCell ref="H5:K5"/>
    <mergeCell ref="C6:D6"/>
    <mergeCell ref="F6:G6"/>
    <mergeCell ref="H6:K6"/>
    <mergeCell ref="A1:K1"/>
    <mergeCell ref="A2:K2"/>
    <mergeCell ref="B3:D3"/>
    <mergeCell ref="F3:K3"/>
    <mergeCell ref="C4:D4"/>
    <mergeCell ref="F4:G4"/>
    <mergeCell ref="H4:K4"/>
  </mergeCells>
  <hyperlinks>
    <hyperlink ref="A1:K1" location="Menu!A1" display="FORMULIR SASARAN KERJA" xr:uid="{E89D32C2-EDF4-4F74-8168-03A4BC2D6A57}"/>
  </hyperlinks>
  <printOptions horizontalCentered="1"/>
  <pageMargins left="0.59055118110236227" right="0.59055118110236227" top="0.59055118110236227" bottom="0.39370078740157483" header="0.23622047244094491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O30"/>
  <sheetViews>
    <sheetView workbookViewId="0">
      <selection activeCell="J8" sqref="J8"/>
    </sheetView>
  </sheetViews>
  <sheetFormatPr defaultRowHeight="23.1" customHeight="1"/>
  <cols>
    <col min="1" max="1" width="3.75" style="168" customWidth="1"/>
    <col min="2" max="2" width="36.625" style="168" customWidth="1"/>
    <col min="3" max="3" width="5.125" style="168" customWidth="1"/>
    <col min="4" max="4" width="4.125" style="168" customWidth="1"/>
    <col min="5" max="5" width="7.375" style="168" customWidth="1"/>
    <col min="6" max="6" width="7.625" style="168" customWidth="1"/>
    <col min="7" max="7" width="4.125" style="168" customWidth="1"/>
    <col min="8" max="8" width="3.875" style="168" customWidth="1"/>
    <col min="9" max="9" width="4.75" style="168" customWidth="1"/>
    <col min="10" max="10" width="5.125" style="168" customWidth="1"/>
    <col min="11" max="11" width="4.375" style="168" customWidth="1"/>
    <col min="12" max="12" width="6.5" style="168" customWidth="1"/>
    <col min="13" max="13" width="7.5" style="168" customWidth="1"/>
    <col min="14" max="14" width="3.5" style="168" customWidth="1"/>
    <col min="15" max="15" width="3.875" style="168" customWidth="1"/>
    <col min="16" max="16" width="5.75" style="168" customWidth="1"/>
    <col min="17" max="17" width="7.625" style="168" customWidth="1"/>
    <col min="18" max="18" width="10" style="168" customWidth="1"/>
    <col min="19" max="19" width="9" style="168"/>
    <col min="20" max="20" width="3.75" style="169" hidden="1" customWidth="1"/>
    <col min="21" max="21" width="8.75" style="170" hidden="1" customWidth="1"/>
    <col min="22" max="22" width="8" style="169" hidden="1" customWidth="1"/>
    <col min="23" max="23" width="10.5" style="169" hidden="1" customWidth="1"/>
    <col min="24" max="24" width="10.125" style="170" hidden="1" customWidth="1"/>
    <col min="25" max="25" width="7.5" style="170" hidden="1" customWidth="1"/>
    <col min="26" max="26" width="17.375" style="170" hidden="1" customWidth="1"/>
    <col min="27" max="27" width="9.125" style="170" hidden="1" customWidth="1"/>
    <col min="28" max="28" width="6.5" style="170" hidden="1" customWidth="1"/>
    <col min="29" max="30" width="9.125" style="170" hidden="1" customWidth="1"/>
    <col min="31" max="32" width="7.5" style="170" hidden="1" customWidth="1"/>
    <col min="33" max="33" width="10.5" style="170" hidden="1" customWidth="1"/>
    <col min="34" max="34" width="8" style="170" customWidth="1"/>
    <col min="35" max="35" width="8" style="168" customWidth="1"/>
    <col min="36" max="41" width="8" style="168" hidden="1" customWidth="1"/>
    <col min="42" max="43" width="8" style="168" customWidth="1"/>
    <col min="44" max="256" width="9" style="168"/>
    <col min="257" max="257" width="3.75" style="168" customWidth="1"/>
    <col min="258" max="258" width="26.625" style="168" customWidth="1"/>
    <col min="259" max="260" width="4.125" style="168" customWidth="1"/>
    <col min="261" max="261" width="7.375" style="168" customWidth="1"/>
    <col min="262" max="262" width="7.625" style="168" customWidth="1"/>
    <col min="263" max="263" width="4.125" style="168" customWidth="1"/>
    <col min="264" max="264" width="3.875" style="168" customWidth="1"/>
    <col min="265" max="265" width="4.75" style="168" customWidth="1"/>
    <col min="266" max="266" width="4.125" style="168" customWidth="1"/>
    <col min="267" max="267" width="4.375" style="168" customWidth="1"/>
    <col min="268" max="268" width="6.5" style="168" customWidth="1"/>
    <col min="269" max="269" width="7.375" style="168" customWidth="1"/>
    <col min="270" max="270" width="3.5" style="168" customWidth="1"/>
    <col min="271" max="271" width="3.875" style="168" customWidth="1"/>
    <col min="272" max="272" width="5.75" style="168" customWidth="1"/>
    <col min="273" max="273" width="11.5" style="168" customWidth="1"/>
    <col min="274" max="274" width="8.875" style="168" customWidth="1"/>
    <col min="275" max="275" width="9" style="168"/>
    <col min="276" max="276" width="3.75" style="168" customWidth="1"/>
    <col min="277" max="277" width="8.75" style="168" customWidth="1"/>
    <col min="278" max="278" width="8" style="168" customWidth="1"/>
    <col min="279" max="279" width="10.5" style="168" customWidth="1"/>
    <col min="280" max="280" width="10.125" style="168" customWidth="1"/>
    <col min="281" max="281" width="7.5" style="168" customWidth="1"/>
    <col min="282" max="282" width="17.375" style="168" customWidth="1"/>
    <col min="283" max="283" width="9.125" style="168" customWidth="1"/>
    <col min="284" max="284" width="6.5" style="168" customWidth="1"/>
    <col min="285" max="286" width="9.125" style="168" customWidth="1"/>
    <col min="287" max="288" width="7.5" style="168" customWidth="1"/>
    <col min="289" max="289" width="10.5" style="168" customWidth="1"/>
    <col min="290" max="291" width="8" style="168" customWidth="1"/>
    <col min="292" max="297" width="0" style="168" hidden="1" customWidth="1"/>
    <col min="298" max="299" width="8" style="168" customWidth="1"/>
    <col min="300" max="512" width="9" style="168"/>
    <col min="513" max="513" width="3.75" style="168" customWidth="1"/>
    <col min="514" max="514" width="26.625" style="168" customWidth="1"/>
    <col min="515" max="516" width="4.125" style="168" customWidth="1"/>
    <col min="517" max="517" width="7.375" style="168" customWidth="1"/>
    <col min="518" max="518" width="7.625" style="168" customWidth="1"/>
    <col min="519" max="519" width="4.125" style="168" customWidth="1"/>
    <col min="520" max="520" width="3.875" style="168" customWidth="1"/>
    <col min="521" max="521" width="4.75" style="168" customWidth="1"/>
    <col min="522" max="522" width="4.125" style="168" customWidth="1"/>
    <col min="523" max="523" width="4.375" style="168" customWidth="1"/>
    <col min="524" max="524" width="6.5" style="168" customWidth="1"/>
    <col min="525" max="525" width="7.375" style="168" customWidth="1"/>
    <col min="526" max="526" width="3.5" style="168" customWidth="1"/>
    <col min="527" max="527" width="3.875" style="168" customWidth="1"/>
    <col min="528" max="528" width="5.75" style="168" customWidth="1"/>
    <col min="529" max="529" width="11.5" style="168" customWidth="1"/>
    <col min="530" max="530" width="8.875" style="168" customWidth="1"/>
    <col min="531" max="531" width="9" style="168"/>
    <col min="532" max="532" width="3.75" style="168" customWidth="1"/>
    <col min="533" max="533" width="8.75" style="168" customWidth="1"/>
    <col min="534" max="534" width="8" style="168" customWidth="1"/>
    <col min="535" max="535" width="10.5" style="168" customWidth="1"/>
    <col min="536" max="536" width="10.125" style="168" customWidth="1"/>
    <col min="537" max="537" width="7.5" style="168" customWidth="1"/>
    <col min="538" max="538" width="17.375" style="168" customWidth="1"/>
    <col min="539" max="539" width="9.125" style="168" customWidth="1"/>
    <col min="540" max="540" width="6.5" style="168" customWidth="1"/>
    <col min="541" max="542" width="9.125" style="168" customWidth="1"/>
    <col min="543" max="544" width="7.5" style="168" customWidth="1"/>
    <col min="545" max="545" width="10.5" style="168" customWidth="1"/>
    <col min="546" max="547" width="8" style="168" customWidth="1"/>
    <col min="548" max="553" width="0" style="168" hidden="1" customWidth="1"/>
    <col min="554" max="555" width="8" style="168" customWidth="1"/>
    <col min="556" max="768" width="9" style="168"/>
    <col min="769" max="769" width="3.75" style="168" customWidth="1"/>
    <col min="770" max="770" width="26.625" style="168" customWidth="1"/>
    <col min="771" max="772" width="4.125" style="168" customWidth="1"/>
    <col min="773" max="773" width="7.375" style="168" customWidth="1"/>
    <col min="774" max="774" width="7.625" style="168" customWidth="1"/>
    <col min="775" max="775" width="4.125" style="168" customWidth="1"/>
    <col min="776" max="776" width="3.875" style="168" customWidth="1"/>
    <col min="777" max="777" width="4.75" style="168" customWidth="1"/>
    <col min="778" max="778" width="4.125" style="168" customWidth="1"/>
    <col min="779" max="779" width="4.375" style="168" customWidth="1"/>
    <col min="780" max="780" width="6.5" style="168" customWidth="1"/>
    <col min="781" max="781" width="7.375" style="168" customWidth="1"/>
    <col min="782" max="782" width="3.5" style="168" customWidth="1"/>
    <col min="783" max="783" width="3.875" style="168" customWidth="1"/>
    <col min="784" max="784" width="5.75" style="168" customWidth="1"/>
    <col min="785" max="785" width="11.5" style="168" customWidth="1"/>
    <col min="786" max="786" width="8.875" style="168" customWidth="1"/>
    <col min="787" max="787" width="9" style="168"/>
    <col min="788" max="788" width="3.75" style="168" customWidth="1"/>
    <col min="789" max="789" width="8.75" style="168" customWidth="1"/>
    <col min="790" max="790" width="8" style="168" customWidth="1"/>
    <col min="791" max="791" width="10.5" style="168" customWidth="1"/>
    <col min="792" max="792" width="10.125" style="168" customWidth="1"/>
    <col min="793" max="793" width="7.5" style="168" customWidth="1"/>
    <col min="794" max="794" width="17.375" style="168" customWidth="1"/>
    <col min="795" max="795" width="9.125" style="168" customWidth="1"/>
    <col min="796" max="796" width="6.5" style="168" customWidth="1"/>
    <col min="797" max="798" width="9.125" style="168" customWidth="1"/>
    <col min="799" max="800" width="7.5" style="168" customWidth="1"/>
    <col min="801" max="801" width="10.5" style="168" customWidth="1"/>
    <col min="802" max="803" width="8" style="168" customWidth="1"/>
    <col min="804" max="809" width="0" style="168" hidden="1" customWidth="1"/>
    <col min="810" max="811" width="8" style="168" customWidth="1"/>
    <col min="812" max="1024" width="9" style="168"/>
    <col min="1025" max="1025" width="3.75" style="168" customWidth="1"/>
    <col min="1026" max="1026" width="26.625" style="168" customWidth="1"/>
    <col min="1027" max="1028" width="4.125" style="168" customWidth="1"/>
    <col min="1029" max="1029" width="7.375" style="168" customWidth="1"/>
    <col min="1030" max="1030" width="7.625" style="168" customWidth="1"/>
    <col min="1031" max="1031" width="4.125" style="168" customWidth="1"/>
    <col min="1032" max="1032" width="3.875" style="168" customWidth="1"/>
    <col min="1033" max="1033" width="4.75" style="168" customWidth="1"/>
    <col min="1034" max="1034" width="4.125" style="168" customWidth="1"/>
    <col min="1035" max="1035" width="4.375" style="168" customWidth="1"/>
    <col min="1036" max="1036" width="6.5" style="168" customWidth="1"/>
    <col min="1037" max="1037" width="7.375" style="168" customWidth="1"/>
    <col min="1038" max="1038" width="3.5" style="168" customWidth="1"/>
    <col min="1039" max="1039" width="3.875" style="168" customWidth="1"/>
    <col min="1040" max="1040" width="5.75" style="168" customWidth="1"/>
    <col min="1041" max="1041" width="11.5" style="168" customWidth="1"/>
    <col min="1042" max="1042" width="8.875" style="168" customWidth="1"/>
    <col min="1043" max="1043" width="9" style="168"/>
    <col min="1044" max="1044" width="3.75" style="168" customWidth="1"/>
    <col min="1045" max="1045" width="8.75" style="168" customWidth="1"/>
    <col min="1046" max="1046" width="8" style="168" customWidth="1"/>
    <col min="1047" max="1047" width="10.5" style="168" customWidth="1"/>
    <col min="1048" max="1048" width="10.125" style="168" customWidth="1"/>
    <col min="1049" max="1049" width="7.5" style="168" customWidth="1"/>
    <col min="1050" max="1050" width="17.375" style="168" customWidth="1"/>
    <col min="1051" max="1051" width="9.125" style="168" customWidth="1"/>
    <col min="1052" max="1052" width="6.5" style="168" customWidth="1"/>
    <col min="1053" max="1054" width="9.125" style="168" customWidth="1"/>
    <col min="1055" max="1056" width="7.5" style="168" customWidth="1"/>
    <col min="1057" max="1057" width="10.5" style="168" customWidth="1"/>
    <col min="1058" max="1059" width="8" style="168" customWidth="1"/>
    <col min="1060" max="1065" width="0" style="168" hidden="1" customWidth="1"/>
    <col min="1066" max="1067" width="8" style="168" customWidth="1"/>
    <col min="1068" max="1280" width="9" style="168"/>
    <col min="1281" max="1281" width="3.75" style="168" customWidth="1"/>
    <col min="1282" max="1282" width="26.625" style="168" customWidth="1"/>
    <col min="1283" max="1284" width="4.125" style="168" customWidth="1"/>
    <col min="1285" max="1285" width="7.375" style="168" customWidth="1"/>
    <col min="1286" max="1286" width="7.625" style="168" customWidth="1"/>
    <col min="1287" max="1287" width="4.125" style="168" customWidth="1"/>
    <col min="1288" max="1288" width="3.875" style="168" customWidth="1"/>
    <col min="1289" max="1289" width="4.75" style="168" customWidth="1"/>
    <col min="1290" max="1290" width="4.125" style="168" customWidth="1"/>
    <col min="1291" max="1291" width="4.375" style="168" customWidth="1"/>
    <col min="1292" max="1292" width="6.5" style="168" customWidth="1"/>
    <col min="1293" max="1293" width="7.375" style="168" customWidth="1"/>
    <col min="1294" max="1294" width="3.5" style="168" customWidth="1"/>
    <col min="1295" max="1295" width="3.875" style="168" customWidth="1"/>
    <col min="1296" max="1296" width="5.75" style="168" customWidth="1"/>
    <col min="1297" max="1297" width="11.5" style="168" customWidth="1"/>
    <col min="1298" max="1298" width="8.875" style="168" customWidth="1"/>
    <col min="1299" max="1299" width="9" style="168"/>
    <col min="1300" max="1300" width="3.75" style="168" customWidth="1"/>
    <col min="1301" max="1301" width="8.75" style="168" customWidth="1"/>
    <col min="1302" max="1302" width="8" style="168" customWidth="1"/>
    <col min="1303" max="1303" width="10.5" style="168" customWidth="1"/>
    <col min="1304" max="1304" width="10.125" style="168" customWidth="1"/>
    <col min="1305" max="1305" width="7.5" style="168" customWidth="1"/>
    <col min="1306" max="1306" width="17.375" style="168" customWidth="1"/>
    <col min="1307" max="1307" width="9.125" style="168" customWidth="1"/>
    <col min="1308" max="1308" width="6.5" style="168" customWidth="1"/>
    <col min="1309" max="1310" width="9.125" style="168" customWidth="1"/>
    <col min="1311" max="1312" width="7.5" style="168" customWidth="1"/>
    <col min="1313" max="1313" width="10.5" style="168" customWidth="1"/>
    <col min="1314" max="1315" width="8" style="168" customWidth="1"/>
    <col min="1316" max="1321" width="0" style="168" hidden="1" customWidth="1"/>
    <col min="1322" max="1323" width="8" style="168" customWidth="1"/>
    <col min="1324" max="1536" width="9" style="168"/>
    <col min="1537" max="1537" width="3.75" style="168" customWidth="1"/>
    <col min="1538" max="1538" width="26.625" style="168" customWidth="1"/>
    <col min="1539" max="1540" width="4.125" style="168" customWidth="1"/>
    <col min="1541" max="1541" width="7.375" style="168" customWidth="1"/>
    <col min="1542" max="1542" width="7.625" style="168" customWidth="1"/>
    <col min="1543" max="1543" width="4.125" style="168" customWidth="1"/>
    <col min="1544" max="1544" width="3.875" style="168" customWidth="1"/>
    <col min="1545" max="1545" width="4.75" style="168" customWidth="1"/>
    <col min="1546" max="1546" width="4.125" style="168" customWidth="1"/>
    <col min="1547" max="1547" width="4.375" style="168" customWidth="1"/>
    <col min="1548" max="1548" width="6.5" style="168" customWidth="1"/>
    <col min="1549" max="1549" width="7.375" style="168" customWidth="1"/>
    <col min="1550" max="1550" width="3.5" style="168" customWidth="1"/>
    <col min="1551" max="1551" width="3.875" style="168" customWidth="1"/>
    <col min="1552" max="1552" width="5.75" style="168" customWidth="1"/>
    <col min="1553" max="1553" width="11.5" style="168" customWidth="1"/>
    <col min="1554" max="1554" width="8.875" style="168" customWidth="1"/>
    <col min="1555" max="1555" width="9" style="168"/>
    <col min="1556" max="1556" width="3.75" style="168" customWidth="1"/>
    <col min="1557" max="1557" width="8.75" style="168" customWidth="1"/>
    <col min="1558" max="1558" width="8" style="168" customWidth="1"/>
    <col min="1559" max="1559" width="10.5" style="168" customWidth="1"/>
    <col min="1560" max="1560" width="10.125" style="168" customWidth="1"/>
    <col min="1561" max="1561" width="7.5" style="168" customWidth="1"/>
    <col min="1562" max="1562" width="17.375" style="168" customWidth="1"/>
    <col min="1563" max="1563" width="9.125" style="168" customWidth="1"/>
    <col min="1564" max="1564" width="6.5" style="168" customWidth="1"/>
    <col min="1565" max="1566" width="9.125" style="168" customWidth="1"/>
    <col min="1567" max="1568" width="7.5" style="168" customWidth="1"/>
    <col min="1569" max="1569" width="10.5" style="168" customWidth="1"/>
    <col min="1570" max="1571" width="8" style="168" customWidth="1"/>
    <col min="1572" max="1577" width="0" style="168" hidden="1" customWidth="1"/>
    <col min="1578" max="1579" width="8" style="168" customWidth="1"/>
    <col min="1580" max="1792" width="9" style="168"/>
    <col min="1793" max="1793" width="3.75" style="168" customWidth="1"/>
    <col min="1794" max="1794" width="26.625" style="168" customWidth="1"/>
    <col min="1795" max="1796" width="4.125" style="168" customWidth="1"/>
    <col min="1797" max="1797" width="7.375" style="168" customWidth="1"/>
    <col min="1798" max="1798" width="7.625" style="168" customWidth="1"/>
    <col min="1799" max="1799" width="4.125" style="168" customWidth="1"/>
    <col min="1800" max="1800" width="3.875" style="168" customWidth="1"/>
    <col min="1801" max="1801" width="4.75" style="168" customWidth="1"/>
    <col min="1802" max="1802" width="4.125" style="168" customWidth="1"/>
    <col min="1803" max="1803" width="4.375" style="168" customWidth="1"/>
    <col min="1804" max="1804" width="6.5" style="168" customWidth="1"/>
    <col min="1805" max="1805" width="7.375" style="168" customWidth="1"/>
    <col min="1806" max="1806" width="3.5" style="168" customWidth="1"/>
    <col min="1807" max="1807" width="3.875" style="168" customWidth="1"/>
    <col min="1808" max="1808" width="5.75" style="168" customWidth="1"/>
    <col min="1809" max="1809" width="11.5" style="168" customWidth="1"/>
    <col min="1810" max="1810" width="8.875" style="168" customWidth="1"/>
    <col min="1811" max="1811" width="9" style="168"/>
    <col min="1812" max="1812" width="3.75" style="168" customWidth="1"/>
    <col min="1813" max="1813" width="8.75" style="168" customWidth="1"/>
    <col min="1814" max="1814" width="8" style="168" customWidth="1"/>
    <col min="1815" max="1815" width="10.5" style="168" customWidth="1"/>
    <col min="1816" max="1816" width="10.125" style="168" customWidth="1"/>
    <col min="1817" max="1817" width="7.5" style="168" customWidth="1"/>
    <col min="1818" max="1818" width="17.375" style="168" customWidth="1"/>
    <col min="1819" max="1819" width="9.125" style="168" customWidth="1"/>
    <col min="1820" max="1820" width="6.5" style="168" customWidth="1"/>
    <col min="1821" max="1822" width="9.125" style="168" customWidth="1"/>
    <col min="1823" max="1824" width="7.5" style="168" customWidth="1"/>
    <col min="1825" max="1825" width="10.5" style="168" customWidth="1"/>
    <col min="1826" max="1827" width="8" style="168" customWidth="1"/>
    <col min="1828" max="1833" width="0" style="168" hidden="1" customWidth="1"/>
    <col min="1834" max="1835" width="8" style="168" customWidth="1"/>
    <col min="1836" max="2048" width="9" style="168"/>
    <col min="2049" max="2049" width="3.75" style="168" customWidth="1"/>
    <col min="2050" max="2050" width="26.625" style="168" customWidth="1"/>
    <col min="2051" max="2052" width="4.125" style="168" customWidth="1"/>
    <col min="2053" max="2053" width="7.375" style="168" customWidth="1"/>
    <col min="2054" max="2054" width="7.625" style="168" customWidth="1"/>
    <col min="2055" max="2055" width="4.125" style="168" customWidth="1"/>
    <col min="2056" max="2056" width="3.875" style="168" customWidth="1"/>
    <col min="2057" max="2057" width="4.75" style="168" customWidth="1"/>
    <col min="2058" max="2058" width="4.125" style="168" customWidth="1"/>
    <col min="2059" max="2059" width="4.375" style="168" customWidth="1"/>
    <col min="2060" max="2060" width="6.5" style="168" customWidth="1"/>
    <col min="2061" max="2061" width="7.375" style="168" customWidth="1"/>
    <col min="2062" max="2062" width="3.5" style="168" customWidth="1"/>
    <col min="2063" max="2063" width="3.875" style="168" customWidth="1"/>
    <col min="2064" max="2064" width="5.75" style="168" customWidth="1"/>
    <col min="2065" max="2065" width="11.5" style="168" customWidth="1"/>
    <col min="2066" max="2066" width="8.875" style="168" customWidth="1"/>
    <col min="2067" max="2067" width="9" style="168"/>
    <col min="2068" max="2068" width="3.75" style="168" customWidth="1"/>
    <col min="2069" max="2069" width="8.75" style="168" customWidth="1"/>
    <col min="2070" max="2070" width="8" style="168" customWidth="1"/>
    <col min="2071" max="2071" width="10.5" style="168" customWidth="1"/>
    <col min="2072" max="2072" width="10.125" style="168" customWidth="1"/>
    <col min="2073" max="2073" width="7.5" style="168" customWidth="1"/>
    <col min="2074" max="2074" width="17.375" style="168" customWidth="1"/>
    <col min="2075" max="2075" width="9.125" style="168" customWidth="1"/>
    <col min="2076" max="2076" width="6.5" style="168" customWidth="1"/>
    <col min="2077" max="2078" width="9.125" style="168" customWidth="1"/>
    <col min="2079" max="2080" width="7.5" style="168" customWidth="1"/>
    <col min="2081" max="2081" width="10.5" style="168" customWidth="1"/>
    <col min="2082" max="2083" width="8" style="168" customWidth="1"/>
    <col min="2084" max="2089" width="0" style="168" hidden="1" customWidth="1"/>
    <col min="2090" max="2091" width="8" style="168" customWidth="1"/>
    <col min="2092" max="2304" width="9" style="168"/>
    <col min="2305" max="2305" width="3.75" style="168" customWidth="1"/>
    <col min="2306" max="2306" width="26.625" style="168" customWidth="1"/>
    <col min="2307" max="2308" width="4.125" style="168" customWidth="1"/>
    <col min="2309" max="2309" width="7.375" style="168" customWidth="1"/>
    <col min="2310" max="2310" width="7.625" style="168" customWidth="1"/>
    <col min="2311" max="2311" width="4.125" style="168" customWidth="1"/>
    <col min="2312" max="2312" width="3.875" style="168" customWidth="1"/>
    <col min="2313" max="2313" width="4.75" style="168" customWidth="1"/>
    <col min="2314" max="2314" width="4.125" style="168" customWidth="1"/>
    <col min="2315" max="2315" width="4.375" style="168" customWidth="1"/>
    <col min="2316" max="2316" width="6.5" style="168" customWidth="1"/>
    <col min="2317" max="2317" width="7.375" style="168" customWidth="1"/>
    <col min="2318" max="2318" width="3.5" style="168" customWidth="1"/>
    <col min="2319" max="2319" width="3.875" style="168" customWidth="1"/>
    <col min="2320" max="2320" width="5.75" style="168" customWidth="1"/>
    <col min="2321" max="2321" width="11.5" style="168" customWidth="1"/>
    <col min="2322" max="2322" width="8.875" style="168" customWidth="1"/>
    <col min="2323" max="2323" width="9" style="168"/>
    <col min="2324" max="2324" width="3.75" style="168" customWidth="1"/>
    <col min="2325" max="2325" width="8.75" style="168" customWidth="1"/>
    <col min="2326" max="2326" width="8" style="168" customWidth="1"/>
    <col min="2327" max="2327" width="10.5" style="168" customWidth="1"/>
    <col min="2328" max="2328" width="10.125" style="168" customWidth="1"/>
    <col min="2329" max="2329" width="7.5" style="168" customWidth="1"/>
    <col min="2330" max="2330" width="17.375" style="168" customWidth="1"/>
    <col min="2331" max="2331" width="9.125" style="168" customWidth="1"/>
    <col min="2332" max="2332" width="6.5" style="168" customWidth="1"/>
    <col min="2333" max="2334" width="9.125" style="168" customWidth="1"/>
    <col min="2335" max="2336" width="7.5" style="168" customWidth="1"/>
    <col min="2337" max="2337" width="10.5" style="168" customWidth="1"/>
    <col min="2338" max="2339" width="8" style="168" customWidth="1"/>
    <col min="2340" max="2345" width="0" style="168" hidden="1" customWidth="1"/>
    <col min="2346" max="2347" width="8" style="168" customWidth="1"/>
    <col min="2348" max="2560" width="9" style="168"/>
    <col min="2561" max="2561" width="3.75" style="168" customWidth="1"/>
    <col min="2562" max="2562" width="26.625" style="168" customWidth="1"/>
    <col min="2563" max="2564" width="4.125" style="168" customWidth="1"/>
    <col min="2565" max="2565" width="7.375" style="168" customWidth="1"/>
    <col min="2566" max="2566" width="7.625" style="168" customWidth="1"/>
    <col min="2567" max="2567" width="4.125" style="168" customWidth="1"/>
    <col min="2568" max="2568" width="3.875" style="168" customWidth="1"/>
    <col min="2569" max="2569" width="4.75" style="168" customWidth="1"/>
    <col min="2570" max="2570" width="4.125" style="168" customWidth="1"/>
    <col min="2571" max="2571" width="4.375" style="168" customWidth="1"/>
    <col min="2572" max="2572" width="6.5" style="168" customWidth="1"/>
    <col min="2573" max="2573" width="7.375" style="168" customWidth="1"/>
    <col min="2574" max="2574" width="3.5" style="168" customWidth="1"/>
    <col min="2575" max="2575" width="3.875" style="168" customWidth="1"/>
    <col min="2576" max="2576" width="5.75" style="168" customWidth="1"/>
    <col min="2577" max="2577" width="11.5" style="168" customWidth="1"/>
    <col min="2578" max="2578" width="8.875" style="168" customWidth="1"/>
    <col min="2579" max="2579" width="9" style="168"/>
    <col min="2580" max="2580" width="3.75" style="168" customWidth="1"/>
    <col min="2581" max="2581" width="8.75" style="168" customWidth="1"/>
    <col min="2582" max="2582" width="8" style="168" customWidth="1"/>
    <col min="2583" max="2583" width="10.5" style="168" customWidth="1"/>
    <col min="2584" max="2584" width="10.125" style="168" customWidth="1"/>
    <col min="2585" max="2585" width="7.5" style="168" customWidth="1"/>
    <col min="2586" max="2586" width="17.375" style="168" customWidth="1"/>
    <col min="2587" max="2587" width="9.125" style="168" customWidth="1"/>
    <col min="2588" max="2588" width="6.5" style="168" customWidth="1"/>
    <col min="2589" max="2590" width="9.125" style="168" customWidth="1"/>
    <col min="2591" max="2592" width="7.5" style="168" customWidth="1"/>
    <col min="2593" max="2593" width="10.5" style="168" customWidth="1"/>
    <col min="2594" max="2595" width="8" style="168" customWidth="1"/>
    <col min="2596" max="2601" width="0" style="168" hidden="1" customWidth="1"/>
    <col min="2602" max="2603" width="8" style="168" customWidth="1"/>
    <col min="2604" max="2816" width="9" style="168"/>
    <col min="2817" max="2817" width="3.75" style="168" customWidth="1"/>
    <col min="2818" max="2818" width="26.625" style="168" customWidth="1"/>
    <col min="2819" max="2820" width="4.125" style="168" customWidth="1"/>
    <col min="2821" max="2821" width="7.375" style="168" customWidth="1"/>
    <col min="2822" max="2822" width="7.625" style="168" customWidth="1"/>
    <col min="2823" max="2823" width="4.125" style="168" customWidth="1"/>
    <col min="2824" max="2824" width="3.875" style="168" customWidth="1"/>
    <col min="2825" max="2825" width="4.75" style="168" customWidth="1"/>
    <col min="2826" max="2826" width="4.125" style="168" customWidth="1"/>
    <col min="2827" max="2827" width="4.375" style="168" customWidth="1"/>
    <col min="2828" max="2828" width="6.5" style="168" customWidth="1"/>
    <col min="2829" max="2829" width="7.375" style="168" customWidth="1"/>
    <col min="2830" max="2830" width="3.5" style="168" customWidth="1"/>
    <col min="2831" max="2831" width="3.875" style="168" customWidth="1"/>
    <col min="2832" max="2832" width="5.75" style="168" customWidth="1"/>
    <col min="2833" max="2833" width="11.5" style="168" customWidth="1"/>
    <col min="2834" max="2834" width="8.875" style="168" customWidth="1"/>
    <col min="2835" max="2835" width="9" style="168"/>
    <col min="2836" max="2836" width="3.75" style="168" customWidth="1"/>
    <col min="2837" max="2837" width="8.75" style="168" customWidth="1"/>
    <col min="2838" max="2838" width="8" style="168" customWidth="1"/>
    <col min="2839" max="2839" width="10.5" style="168" customWidth="1"/>
    <col min="2840" max="2840" width="10.125" style="168" customWidth="1"/>
    <col min="2841" max="2841" width="7.5" style="168" customWidth="1"/>
    <col min="2842" max="2842" width="17.375" style="168" customWidth="1"/>
    <col min="2843" max="2843" width="9.125" style="168" customWidth="1"/>
    <col min="2844" max="2844" width="6.5" style="168" customWidth="1"/>
    <col min="2845" max="2846" width="9.125" style="168" customWidth="1"/>
    <col min="2847" max="2848" width="7.5" style="168" customWidth="1"/>
    <col min="2849" max="2849" width="10.5" style="168" customWidth="1"/>
    <col min="2850" max="2851" width="8" style="168" customWidth="1"/>
    <col min="2852" max="2857" width="0" style="168" hidden="1" customWidth="1"/>
    <col min="2858" max="2859" width="8" style="168" customWidth="1"/>
    <col min="2860" max="3072" width="9" style="168"/>
    <col min="3073" max="3073" width="3.75" style="168" customWidth="1"/>
    <col min="3074" max="3074" width="26.625" style="168" customWidth="1"/>
    <col min="3075" max="3076" width="4.125" style="168" customWidth="1"/>
    <col min="3077" max="3077" width="7.375" style="168" customWidth="1"/>
    <col min="3078" max="3078" width="7.625" style="168" customWidth="1"/>
    <col min="3079" max="3079" width="4.125" style="168" customWidth="1"/>
    <col min="3080" max="3080" width="3.875" style="168" customWidth="1"/>
    <col min="3081" max="3081" width="4.75" style="168" customWidth="1"/>
    <col min="3082" max="3082" width="4.125" style="168" customWidth="1"/>
    <col min="3083" max="3083" width="4.375" style="168" customWidth="1"/>
    <col min="3084" max="3084" width="6.5" style="168" customWidth="1"/>
    <col min="3085" max="3085" width="7.375" style="168" customWidth="1"/>
    <col min="3086" max="3086" width="3.5" style="168" customWidth="1"/>
    <col min="3087" max="3087" width="3.875" style="168" customWidth="1"/>
    <col min="3088" max="3088" width="5.75" style="168" customWidth="1"/>
    <col min="3089" max="3089" width="11.5" style="168" customWidth="1"/>
    <col min="3090" max="3090" width="8.875" style="168" customWidth="1"/>
    <col min="3091" max="3091" width="9" style="168"/>
    <col min="3092" max="3092" width="3.75" style="168" customWidth="1"/>
    <col min="3093" max="3093" width="8.75" style="168" customWidth="1"/>
    <col min="3094" max="3094" width="8" style="168" customWidth="1"/>
    <col min="3095" max="3095" width="10.5" style="168" customWidth="1"/>
    <col min="3096" max="3096" width="10.125" style="168" customWidth="1"/>
    <col min="3097" max="3097" width="7.5" style="168" customWidth="1"/>
    <col min="3098" max="3098" width="17.375" style="168" customWidth="1"/>
    <col min="3099" max="3099" width="9.125" style="168" customWidth="1"/>
    <col min="3100" max="3100" width="6.5" style="168" customWidth="1"/>
    <col min="3101" max="3102" width="9.125" style="168" customWidth="1"/>
    <col min="3103" max="3104" width="7.5" style="168" customWidth="1"/>
    <col min="3105" max="3105" width="10.5" style="168" customWidth="1"/>
    <col min="3106" max="3107" width="8" style="168" customWidth="1"/>
    <col min="3108" max="3113" width="0" style="168" hidden="1" customWidth="1"/>
    <col min="3114" max="3115" width="8" style="168" customWidth="1"/>
    <col min="3116" max="3328" width="9" style="168"/>
    <col min="3329" max="3329" width="3.75" style="168" customWidth="1"/>
    <col min="3330" max="3330" width="26.625" style="168" customWidth="1"/>
    <col min="3331" max="3332" width="4.125" style="168" customWidth="1"/>
    <col min="3333" max="3333" width="7.375" style="168" customWidth="1"/>
    <col min="3334" max="3334" width="7.625" style="168" customWidth="1"/>
    <col min="3335" max="3335" width="4.125" style="168" customWidth="1"/>
    <col min="3336" max="3336" width="3.875" style="168" customWidth="1"/>
    <col min="3337" max="3337" width="4.75" style="168" customWidth="1"/>
    <col min="3338" max="3338" width="4.125" style="168" customWidth="1"/>
    <col min="3339" max="3339" width="4.375" style="168" customWidth="1"/>
    <col min="3340" max="3340" width="6.5" style="168" customWidth="1"/>
    <col min="3341" max="3341" width="7.375" style="168" customWidth="1"/>
    <col min="3342" max="3342" width="3.5" style="168" customWidth="1"/>
    <col min="3343" max="3343" width="3.875" style="168" customWidth="1"/>
    <col min="3344" max="3344" width="5.75" style="168" customWidth="1"/>
    <col min="3345" max="3345" width="11.5" style="168" customWidth="1"/>
    <col min="3346" max="3346" width="8.875" style="168" customWidth="1"/>
    <col min="3347" max="3347" width="9" style="168"/>
    <col min="3348" max="3348" width="3.75" style="168" customWidth="1"/>
    <col min="3349" max="3349" width="8.75" style="168" customWidth="1"/>
    <col min="3350" max="3350" width="8" style="168" customWidth="1"/>
    <col min="3351" max="3351" width="10.5" style="168" customWidth="1"/>
    <col min="3352" max="3352" width="10.125" style="168" customWidth="1"/>
    <col min="3353" max="3353" width="7.5" style="168" customWidth="1"/>
    <col min="3354" max="3354" width="17.375" style="168" customWidth="1"/>
    <col min="3355" max="3355" width="9.125" style="168" customWidth="1"/>
    <col min="3356" max="3356" width="6.5" style="168" customWidth="1"/>
    <col min="3357" max="3358" width="9.125" style="168" customWidth="1"/>
    <col min="3359" max="3360" width="7.5" style="168" customWidth="1"/>
    <col min="3361" max="3361" width="10.5" style="168" customWidth="1"/>
    <col min="3362" max="3363" width="8" style="168" customWidth="1"/>
    <col min="3364" max="3369" width="0" style="168" hidden="1" customWidth="1"/>
    <col min="3370" max="3371" width="8" style="168" customWidth="1"/>
    <col min="3372" max="3584" width="9" style="168"/>
    <col min="3585" max="3585" width="3.75" style="168" customWidth="1"/>
    <col min="3586" max="3586" width="26.625" style="168" customWidth="1"/>
    <col min="3587" max="3588" width="4.125" style="168" customWidth="1"/>
    <col min="3589" max="3589" width="7.375" style="168" customWidth="1"/>
    <col min="3590" max="3590" width="7.625" style="168" customWidth="1"/>
    <col min="3591" max="3591" width="4.125" style="168" customWidth="1"/>
    <col min="3592" max="3592" width="3.875" style="168" customWidth="1"/>
    <col min="3593" max="3593" width="4.75" style="168" customWidth="1"/>
    <col min="3594" max="3594" width="4.125" style="168" customWidth="1"/>
    <col min="3595" max="3595" width="4.375" style="168" customWidth="1"/>
    <col min="3596" max="3596" width="6.5" style="168" customWidth="1"/>
    <col min="3597" max="3597" width="7.375" style="168" customWidth="1"/>
    <col min="3598" max="3598" width="3.5" style="168" customWidth="1"/>
    <col min="3599" max="3599" width="3.875" style="168" customWidth="1"/>
    <col min="3600" max="3600" width="5.75" style="168" customWidth="1"/>
    <col min="3601" max="3601" width="11.5" style="168" customWidth="1"/>
    <col min="3602" max="3602" width="8.875" style="168" customWidth="1"/>
    <col min="3603" max="3603" width="9" style="168"/>
    <col min="3604" max="3604" width="3.75" style="168" customWidth="1"/>
    <col min="3605" max="3605" width="8.75" style="168" customWidth="1"/>
    <col min="3606" max="3606" width="8" style="168" customWidth="1"/>
    <col min="3607" max="3607" width="10.5" style="168" customWidth="1"/>
    <col min="3608" max="3608" width="10.125" style="168" customWidth="1"/>
    <col min="3609" max="3609" width="7.5" style="168" customWidth="1"/>
    <col min="3610" max="3610" width="17.375" style="168" customWidth="1"/>
    <col min="3611" max="3611" width="9.125" style="168" customWidth="1"/>
    <col min="3612" max="3612" width="6.5" style="168" customWidth="1"/>
    <col min="3613" max="3614" width="9.125" style="168" customWidth="1"/>
    <col min="3615" max="3616" width="7.5" style="168" customWidth="1"/>
    <col min="3617" max="3617" width="10.5" style="168" customWidth="1"/>
    <col min="3618" max="3619" width="8" style="168" customWidth="1"/>
    <col min="3620" max="3625" width="0" style="168" hidden="1" customWidth="1"/>
    <col min="3626" max="3627" width="8" style="168" customWidth="1"/>
    <col min="3628" max="3840" width="9" style="168"/>
    <col min="3841" max="3841" width="3.75" style="168" customWidth="1"/>
    <col min="3842" max="3842" width="26.625" style="168" customWidth="1"/>
    <col min="3843" max="3844" width="4.125" style="168" customWidth="1"/>
    <col min="3845" max="3845" width="7.375" style="168" customWidth="1"/>
    <col min="3846" max="3846" width="7.625" style="168" customWidth="1"/>
    <col min="3847" max="3847" width="4.125" style="168" customWidth="1"/>
    <col min="3848" max="3848" width="3.875" style="168" customWidth="1"/>
    <col min="3849" max="3849" width="4.75" style="168" customWidth="1"/>
    <col min="3850" max="3850" width="4.125" style="168" customWidth="1"/>
    <col min="3851" max="3851" width="4.375" style="168" customWidth="1"/>
    <col min="3852" max="3852" width="6.5" style="168" customWidth="1"/>
    <col min="3853" max="3853" width="7.375" style="168" customWidth="1"/>
    <col min="3854" max="3854" width="3.5" style="168" customWidth="1"/>
    <col min="3855" max="3855" width="3.875" style="168" customWidth="1"/>
    <col min="3856" max="3856" width="5.75" style="168" customWidth="1"/>
    <col min="3857" max="3857" width="11.5" style="168" customWidth="1"/>
    <col min="3858" max="3858" width="8.875" style="168" customWidth="1"/>
    <col min="3859" max="3859" width="9" style="168"/>
    <col min="3860" max="3860" width="3.75" style="168" customWidth="1"/>
    <col min="3861" max="3861" width="8.75" style="168" customWidth="1"/>
    <col min="3862" max="3862" width="8" style="168" customWidth="1"/>
    <col min="3863" max="3863" width="10.5" style="168" customWidth="1"/>
    <col min="3864" max="3864" width="10.125" style="168" customWidth="1"/>
    <col min="3865" max="3865" width="7.5" style="168" customWidth="1"/>
    <col min="3866" max="3866" width="17.375" style="168" customWidth="1"/>
    <col min="3867" max="3867" width="9.125" style="168" customWidth="1"/>
    <col min="3868" max="3868" width="6.5" style="168" customWidth="1"/>
    <col min="3869" max="3870" width="9.125" style="168" customWidth="1"/>
    <col min="3871" max="3872" width="7.5" style="168" customWidth="1"/>
    <col min="3873" max="3873" width="10.5" style="168" customWidth="1"/>
    <col min="3874" max="3875" width="8" style="168" customWidth="1"/>
    <col min="3876" max="3881" width="0" style="168" hidden="1" customWidth="1"/>
    <col min="3882" max="3883" width="8" style="168" customWidth="1"/>
    <col min="3884" max="4096" width="9" style="168"/>
    <col min="4097" max="4097" width="3.75" style="168" customWidth="1"/>
    <col min="4098" max="4098" width="26.625" style="168" customWidth="1"/>
    <col min="4099" max="4100" width="4.125" style="168" customWidth="1"/>
    <col min="4101" max="4101" width="7.375" style="168" customWidth="1"/>
    <col min="4102" max="4102" width="7.625" style="168" customWidth="1"/>
    <col min="4103" max="4103" width="4.125" style="168" customWidth="1"/>
    <col min="4104" max="4104" width="3.875" style="168" customWidth="1"/>
    <col min="4105" max="4105" width="4.75" style="168" customWidth="1"/>
    <col min="4106" max="4106" width="4.125" style="168" customWidth="1"/>
    <col min="4107" max="4107" width="4.375" style="168" customWidth="1"/>
    <col min="4108" max="4108" width="6.5" style="168" customWidth="1"/>
    <col min="4109" max="4109" width="7.375" style="168" customWidth="1"/>
    <col min="4110" max="4110" width="3.5" style="168" customWidth="1"/>
    <col min="4111" max="4111" width="3.875" style="168" customWidth="1"/>
    <col min="4112" max="4112" width="5.75" style="168" customWidth="1"/>
    <col min="4113" max="4113" width="11.5" style="168" customWidth="1"/>
    <col min="4114" max="4114" width="8.875" style="168" customWidth="1"/>
    <col min="4115" max="4115" width="9" style="168"/>
    <col min="4116" max="4116" width="3.75" style="168" customWidth="1"/>
    <col min="4117" max="4117" width="8.75" style="168" customWidth="1"/>
    <col min="4118" max="4118" width="8" style="168" customWidth="1"/>
    <col min="4119" max="4119" width="10.5" style="168" customWidth="1"/>
    <col min="4120" max="4120" width="10.125" style="168" customWidth="1"/>
    <col min="4121" max="4121" width="7.5" style="168" customWidth="1"/>
    <col min="4122" max="4122" width="17.375" style="168" customWidth="1"/>
    <col min="4123" max="4123" width="9.125" style="168" customWidth="1"/>
    <col min="4124" max="4124" width="6.5" style="168" customWidth="1"/>
    <col min="4125" max="4126" width="9.125" style="168" customWidth="1"/>
    <col min="4127" max="4128" width="7.5" style="168" customWidth="1"/>
    <col min="4129" max="4129" width="10.5" style="168" customWidth="1"/>
    <col min="4130" max="4131" width="8" style="168" customWidth="1"/>
    <col min="4132" max="4137" width="0" style="168" hidden="1" customWidth="1"/>
    <col min="4138" max="4139" width="8" style="168" customWidth="1"/>
    <col min="4140" max="4352" width="9" style="168"/>
    <col min="4353" max="4353" width="3.75" style="168" customWidth="1"/>
    <col min="4354" max="4354" width="26.625" style="168" customWidth="1"/>
    <col min="4355" max="4356" width="4.125" style="168" customWidth="1"/>
    <col min="4357" max="4357" width="7.375" style="168" customWidth="1"/>
    <col min="4358" max="4358" width="7.625" style="168" customWidth="1"/>
    <col min="4359" max="4359" width="4.125" style="168" customWidth="1"/>
    <col min="4360" max="4360" width="3.875" style="168" customWidth="1"/>
    <col min="4361" max="4361" width="4.75" style="168" customWidth="1"/>
    <col min="4362" max="4362" width="4.125" style="168" customWidth="1"/>
    <col min="4363" max="4363" width="4.375" style="168" customWidth="1"/>
    <col min="4364" max="4364" width="6.5" style="168" customWidth="1"/>
    <col min="4365" max="4365" width="7.375" style="168" customWidth="1"/>
    <col min="4366" max="4366" width="3.5" style="168" customWidth="1"/>
    <col min="4367" max="4367" width="3.875" style="168" customWidth="1"/>
    <col min="4368" max="4368" width="5.75" style="168" customWidth="1"/>
    <col min="4369" max="4369" width="11.5" style="168" customWidth="1"/>
    <col min="4370" max="4370" width="8.875" style="168" customWidth="1"/>
    <col min="4371" max="4371" width="9" style="168"/>
    <col min="4372" max="4372" width="3.75" style="168" customWidth="1"/>
    <col min="4373" max="4373" width="8.75" style="168" customWidth="1"/>
    <col min="4374" max="4374" width="8" style="168" customWidth="1"/>
    <col min="4375" max="4375" width="10.5" style="168" customWidth="1"/>
    <col min="4376" max="4376" width="10.125" style="168" customWidth="1"/>
    <col min="4377" max="4377" width="7.5" style="168" customWidth="1"/>
    <col min="4378" max="4378" width="17.375" style="168" customWidth="1"/>
    <col min="4379" max="4379" width="9.125" style="168" customWidth="1"/>
    <col min="4380" max="4380" width="6.5" style="168" customWidth="1"/>
    <col min="4381" max="4382" width="9.125" style="168" customWidth="1"/>
    <col min="4383" max="4384" width="7.5" style="168" customWidth="1"/>
    <col min="4385" max="4385" width="10.5" style="168" customWidth="1"/>
    <col min="4386" max="4387" width="8" style="168" customWidth="1"/>
    <col min="4388" max="4393" width="0" style="168" hidden="1" customWidth="1"/>
    <col min="4394" max="4395" width="8" style="168" customWidth="1"/>
    <col min="4396" max="4608" width="9" style="168"/>
    <col min="4609" max="4609" width="3.75" style="168" customWidth="1"/>
    <col min="4610" max="4610" width="26.625" style="168" customWidth="1"/>
    <col min="4611" max="4612" width="4.125" style="168" customWidth="1"/>
    <col min="4613" max="4613" width="7.375" style="168" customWidth="1"/>
    <col min="4614" max="4614" width="7.625" style="168" customWidth="1"/>
    <col min="4615" max="4615" width="4.125" style="168" customWidth="1"/>
    <col min="4616" max="4616" width="3.875" style="168" customWidth="1"/>
    <col min="4617" max="4617" width="4.75" style="168" customWidth="1"/>
    <col min="4618" max="4618" width="4.125" style="168" customWidth="1"/>
    <col min="4619" max="4619" width="4.375" style="168" customWidth="1"/>
    <col min="4620" max="4620" width="6.5" style="168" customWidth="1"/>
    <col min="4621" max="4621" width="7.375" style="168" customWidth="1"/>
    <col min="4622" max="4622" width="3.5" style="168" customWidth="1"/>
    <col min="4623" max="4623" width="3.875" style="168" customWidth="1"/>
    <col min="4624" max="4624" width="5.75" style="168" customWidth="1"/>
    <col min="4625" max="4625" width="11.5" style="168" customWidth="1"/>
    <col min="4626" max="4626" width="8.875" style="168" customWidth="1"/>
    <col min="4627" max="4627" width="9" style="168"/>
    <col min="4628" max="4628" width="3.75" style="168" customWidth="1"/>
    <col min="4629" max="4629" width="8.75" style="168" customWidth="1"/>
    <col min="4630" max="4630" width="8" style="168" customWidth="1"/>
    <col min="4631" max="4631" width="10.5" style="168" customWidth="1"/>
    <col min="4632" max="4632" width="10.125" style="168" customWidth="1"/>
    <col min="4633" max="4633" width="7.5" style="168" customWidth="1"/>
    <col min="4634" max="4634" width="17.375" style="168" customWidth="1"/>
    <col min="4635" max="4635" width="9.125" style="168" customWidth="1"/>
    <col min="4636" max="4636" width="6.5" style="168" customWidth="1"/>
    <col min="4637" max="4638" width="9.125" style="168" customWidth="1"/>
    <col min="4639" max="4640" width="7.5" style="168" customWidth="1"/>
    <col min="4641" max="4641" width="10.5" style="168" customWidth="1"/>
    <col min="4642" max="4643" width="8" style="168" customWidth="1"/>
    <col min="4644" max="4649" width="0" style="168" hidden="1" customWidth="1"/>
    <col min="4650" max="4651" width="8" style="168" customWidth="1"/>
    <col min="4652" max="4864" width="9" style="168"/>
    <col min="4865" max="4865" width="3.75" style="168" customWidth="1"/>
    <col min="4866" max="4866" width="26.625" style="168" customWidth="1"/>
    <col min="4867" max="4868" width="4.125" style="168" customWidth="1"/>
    <col min="4869" max="4869" width="7.375" style="168" customWidth="1"/>
    <col min="4870" max="4870" width="7.625" style="168" customWidth="1"/>
    <col min="4871" max="4871" width="4.125" style="168" customWidth="1"/>
    <col min="4872" max="4872" width="3.875" style="168" customWidth="1"/>
    <col min="4873" max="4873" width="4.75" style="168" customWidth="1"/>
    <col min="4874" max="4874" width="4.125" style="168" customWidth="1"/>
    <col min="4875" max="4875" width="4.375" style="168" customWidth="1"/>
    <col min="4876" max="4876" width="6.5" style="168" customWidth="1"/>
    <col min="4877" max="4877" width="7.375" style="168" customWidth="1"/>
    <col min="4878" max="4878" width="3.5" style="168" customWidth="1"/>
    <col min="4879" max="4879" width="3.875" style="168" customWidth="1"/>
    <col min="4880" max="4880" width="5.75" style="168" customWidth="1"/>
    <col min="4881" max="4881" width="11.5" style="168" customWidth="1"/>
    <col min="4882" max="4882" width="8.875" style="168" customWidth="1"/>
    <col min="4883" max="4883" width="9" style="168"/>
    <col min="4884" max="4884" width="3.75" style="168" customWidth="1"/>
    <col min="4885" max="4885" width="8.75" style="168" customWidth="1"/>
    <col min="4886" max="4886" width="8" style="168" customWidth="1"/>
    <col min="4887" max="4887" width="10.5" style="168" customWidth="1"/>
    <col min="4888" max="4888" width="10.125" style="168" customWidth="1"/>
    <col min="4889" max="4889" width="7.5" style="168" customWidth="1"/>
    <col min="4890" max="4890" width="17.375" style="168" customWidth="1"/>
    <col min="4891" max="4891" width="9.125" style="168" customWidth="1"/>
    <col min="4892" max="4892" width="6.5" style="168" customWidth="1"/>
    <col min="4893" max="4894" width="9.125" style="168" customWidth="1"/>
    <col min="4895" max="4896" width="7.5" style="168" customWidth="1"/>
    <col min="4897" max="4897" width="10.5" style="168" customWidth="1"/>
    <col min="4898" max="4899" width="8" style="168" customWidth="1"/>
    <col min="4900" max="4905" width="0" style="168" hidden="1" customWidth="1"/>
    <col min="4906" max="4907" width="8" style="168" customWidth="1"/>
    <col min="4908" max="5120" width="9" style="168"/>
    <col min="5121" max="5121" width="3.75" style="168" customWidth="1"/>
    <col min="5122" max="5122" width="26.625" style="168" customWidth="1"/>
    <col min="5123" max="5124" width="4.125" style="168" customWidth="1"/>
    <col min="5125" max="5125" width="7.375" style="168" customWidth="1"/>
    <col min="5126" max="5126" width="7.625" style="168" customWidth="1"/>
    <col min="5127" max="5127" width="4.125" style="168" customWidth="1"/>
    <col min="5128" max="5128" width="3.875" style="168" customWidth="1"/>
    <col min="5129" max="5129" width="4.75" style="168" customWidth="1"/>
    <col min="5130" max="5130" width="4.125" style="168" customWidth="1"/>
    <col min="5131" max="5131" width="4.375" style="168" customWidth="1"/>
    <col min="5132" max="5132" width="6.5" style="168" customWidth="1"/>
    <col min="5133" max="5133" width="7.375" style="168" customWidth="1"/>
    <col min="5134" max="5134" width="3.5" style="168" customWidth="1"/>
    <col min="5135" max="5135" width="3.875" style="168" customWidth="1"/>
    <col min="5136" max="5136" width="5.75" style="168" customWidth="1"/>
    <col min="5137" max="5137" width="11.5" style="168" customWidth="1"/>
    <col min="5138" max="5138" width="8.875" style="168" customWidth="1"/>
    <col min="5139" max="5139" width="9" style="168"/>
    <col min="5140" max="5140" width="3.75" style="168" customWidth="1"/>
    <col min="5141" max="5141" width="8.75" style="168" customWidth="1"/>
    <col min="5142" max="5142" width="8" style="168" customWidth="1"/>
    <col min="5143" max="5143" width="10.5" style="168" customWidth="1"/>
    <col min="5144" max="5144" width="10.125" style="168" customWidth="1"/>
    <col min="5145" max="5145" width="7.5" style="168" customWidth="1"/>
    <col min="5146" max="5146" width="17.375" style="168" customWidth="1"/>
    <col min="5147" max="5147" width="9.125" style="168" customWidth="1"/>
    <col min="5148" max="5148" width="6.5" style="168" customWidth="1"/>
    <col min="5149" max="5150" width="9.125" style="168" customWidth="1"/>
    <col min="5151" max="5152" width="7.5" style="168" customWidth="1"/>
    <col min="5153" max="5153" width="10.5" style="168" customWidth="1"/>
    <col min="5154" max="5155" width="8" style="168" customWidth="1"/>
    <col min="5156" max="5161" width="0" style="168" hidden="1" customWidth="1"/>
    <col min="5162" max="5163" width="8" style="168" customWidth="1"/>
    <col min="5164" max="5376" width="9" style="168"/>
    <col min="5377" max="5377" width="3.75" style="168" customWidth="1"/>
    <col min="5378" max="5378" width="26.625" style="168" customWidth="1"/>
    <col min="5379" max="5380" width="4.125" style="168" customWidth="1"/>
    <col min="5381" max="5381" width="7.375" style="168" customWidth="1"/>
    <col min="5382" max="5382" width="7.625" style="168" customWidth="1"/>
    <col min="5383" max="5383" width="4.125" style="168" customWidth="1"/>
    <col min="5384" max="5384" width="3.875" style="168" customWidth="1"/>
    <col min="5385" max="5385" width="4.75" style="168" customWidth="1"/>
    <col min="5386" max="5386" width="4.125" style="168" customWidth="1"/>
    <col min="5387" max="5387" width="4.375" style="168" customWidth="1"/>
    <col min="5388" max="5388" width="6.5" style="168" customWidth="1"/>
    <col min="5389" max="5389" width="7.375" style="168" customWidth="1"/>
    <col min="5390" max="5390" width="3.5" style="168" customWidth="1"/>
    <col min="5391" max="5391" width="3.875" style="168" customWidth="1"/>
    <col min="5392" max="5392" width="5.75" style="168" customWidth="1"/>
    <col min="5393" max="5393" width="11.5" style="168" customWidth="1"/>
    <col min="5394" max="5394" width="8.875" style="168" customWidth="1"/>
    <col min="5395" max="5395" width="9" style="168"/>
    <col min="5396" max="5396" width="3.75" style="168" customWidth="1"/>
    <col min="5397" max="5397" width="8.75" style="168" customWidth="1"/>
    <col min="5398" max="5398" width="8" style="168" customWidth="1"/>
    <col min="5399" max="5399" width="10.5" style="168" customWidth="1"/>
    <col min="5400" max="5400" width="10.125" style="168" customWidth="1"/>
    <col min="5401" max="5401" width="7.5" style="168" customWidth="1"/>
    <col min="5402" max="5402" width="17.375" style="168" customWidth="1"/>
    <col min="5403" max="5403" width="9.125" style="168" customWidth="1"/>
    <col min="5404" max="5404" width="6.5" style="168" customWidth="1"/>
    <col min="5405" max="5406" width="9.125" style="168" customWidth="1"/>
    <col min="5407" max="5408" width="7.5" style="168" customWidth="1"/>
    <col min="5409" max="5409" width="10.5" style="168" customWidth="1"/>
    <col min="5410" max="5411" width="8" style="168" customWidth="1"/>
    <col min="5412" max="5417" width="0" style="168" hidden="1" customWidth="1"/>
    <col min="5418" max="5419" width="8" style="168" customWidth="1"/>
    <col min="5420" max="5632" width="9" style="168"/>
    <col min="5633" max="5633" width="3.75" style="168" customWidth="1"/>
    <col min="5634" max="5634" width="26.625" style="168" customWidth="1"/>
    <col min="5635" max="5636" width="4.125" style="168" customWidth="1"/>
    <col min="5637" max="5637" width="7.375" style="168" customWidth="1"/>
    <col min="5638" max="5638" width="7.625" style="168" customWidth="1"/>
    <col min="5639" max="5639" width="4.125" style="168" customWidth="1"/>
    <col min="5640" max="5640" width="3.875" style="168" customWidth="1"/>
    <col min="5641" max="5641" width="4.75" style="168" customWidth="1"/>
    <col min="5642" max="5642" width="4.125" style="168" customWidth="1"/>
    <col min="5643" max="5643" width="4.375" style="168" customWidth="1"/>
    <col min="5644" max="5644" width="6.5" style="168" customWidth="1"/>
    <col min="5645" max="5645" width="7.375" style="168" customWidth="1"/>
    <col min="5646" max="5646" width="3.5" style="168" customWidth="1"/>
    <col min="5647" max="5647" width="3.875" style="168" customWidth="1"/>
    <col min="5648" max="5648" width="5.75" style="168" customWidth="1"/>
    <col min="5649" max="5649" width="11.5" style="168" customWidth="1"/>
    <col min="5650" max="5650" width="8.875" style="168" customWidth="1"/>
    <col min="5651" max="5651" width="9" style="168"/>
    <col min="5652" max="5652" width="3.75" style="168" customWidth="1"/>
    <col min="5653" max="5653" width="8.75" style="168" customWidth="1"/>
    <col min="5654" max="5654" width="8" style="168" customWidth="1"/>
    <col min="5655" max="5655" width="10.5" style="168" customWidth="1"/>
    <col min="5656" max="5656" width="10.125" style="168" customWidth="1"/>
    <col min="5657" max="5657" width="7.5" style="168" customWidth="1"/>
    <col min="5658" max="5658" width="17.375" style="168" customWidth="1"/>
    <col min="5659" max="5659" width="9.125" style="168" customWidth="1"/>
    <col min="5660" max="5660" width="6.5" style="168" customWidth="1"/>
    <col min="5661" max="5662" width="9.125" style="168" customWidth="1"/>
    <col min="5663" max="5664" width="7.5" style="168" customWidth="1"/>
    <col min="5665" max="5665" width="10.5" style="168" customWidth="1"/>
    <col min="5666" max="5667" width="8" style="168" customWidth="1"/>
    <col min="5668" max="5673" width="0" style="168" hidden="1" customWidth="1"/>
    <col min="5674" max="5675" width="8" style="168" customWidth="1"/>
    <col min="5676" max="5888" width="9" style="168"/>
    <col min="5889" max="5889" width="3.75" style="168" customWidth="1"/>
    <col min="5890" max="5890" width="26.625" style="168" customWidth="1"/>
    <col min="5891" max="5892" width="4.125" style="168" customWidth="1"/>
    <col min="5893" max="5893" width="7.375" style="168" customWidth="1"/>
    <col min="5894" max="5894" width="7.625" style="168" customWidth="1"/>
    <col min="5895" max="5895" width="4.125" style="168" customWidth="1"/>
    <col min="5896" max="5896" width="3.875" style="168" customWidth="1"/>
    <col min="5897" max="5897" width="4.75" style="168" customWidth="1"/>
    <col min="5898" max="5898" width="4.125" style="168" customWidth="1"/>
    <col min="5899" max="5899" width="4.375" style="168" customWidth="1"/>
    <col min="5900" max="5900" width="6.5" style="168" customWidth="1"/>
    <col min="5901" max="5901" width="7.375" style="168" customWidth="1"/>
    <col min="5902" max="5902" width="3.5" style="168" customWidth="1"/>
    <col min="5903" max="5903" width="3.875" style="168" customWidth="1"/>
    <col min="5904" max="5904" width="5.75" style="168" customWidth="1"/>
    <col min="5905" max="5905" width="11.5" style="168" customWidth="1"/>
    <col min="5906" max="5906" width="8.875" style="168" customWidth="1"/>
    <col min="5907" max="5907" width="9" style="168"/>
    <col min="5908" max="5908" width="3.75" style="168" customWidth="1"/>
    <col min="5909" max="5909" width="8.75" style="168" customWidth="1"/>
    <col min="5910" max="5910" width="8" style="168" customWidth="1"/>
    <col min="5911" max="5911" width="10.5" style="168" customWidth="1"/>
    <col min="5912" max="5912" width="10.125" style="168" customWidth="1"/>
    <col min="5913" max="5913" width="7.5" style="168" customWidth="1"/>
    <col min="5914" max="5914" width="17.375" style="168" customWidth="1"/>
    <col min="5915" max="5915" width="9.125" style="168" customWidth="1"/>
    <col min="5916" max="5916" width="6.5" style="168" customWidth="1"/>
    <col min="5917" max="5918" width="9.125" style="168" customWidth="1"/>
    <col min="5919" max="5920" width="7.5" style="168" customWidth="1"/>
    <col min="5921" max="5921" width="10.5" style="168" customWidth="1"/>
    <col min="5922" max="5923" width="8" style="168" customWidth="1"/>
    <col min="5924" max="5929" width="0" style="168" hidden="1" customWidth="1"/>
    <col min="5930" max="5931" width="8" style="168" customWidth="1"/>
    <col min="5932" max="6144" width="9" style="168"/>
    <col min="6145" max="6145" width="3.75" style="168" customWidth="1"/>
    <col min="6146" max="6146" width="26.625" style="168" customWidth="1"/>
    <col min="6147" max="6148" width="4.125" style="168" customWidth="1"/>
    <col min="6149" max="6149" width="7.375" style="168" customWidth="1"/>
    <col min="6150" max="6150" width="7.625" style="168" customWidth="1"/>
    <col min="6151" max="6151" width="4.125" style="168" customWidth="1"/>
    <col min="6152" max="6152" width="3.875" style="168" customWidth="1"/>
    <col min="6153" max="6153" width="4.75" style="168" customWidth="1"/>
    <col min="6154" max="6154" width="4.125" style="168" customWidth="1"/>
    <col min="6155" max="6155" width="4.375" style="168" customWidth="1"/>
    <col min="6156" max="6156" width="6.5" style="168" customWidth="1"/>
    <col min="6157" max="6157" width="7.375" style="168" customWidth="1"/>
    <col min="6158" max="6158" width="3.5" style="168" customWidth="1"/>
    <col min="6159" max="6159" width="3.875" style="168" customWidth="1"/>
    <col min="6160" max="6160" width="5.75" style="168" customWidth="1"/>
    <col min="6161" max="6161" width="11.5" style="168" customWidth="1"/>
    <col min="6162" max="6162" width="8.875" style="168" customWidth="1"/>
    <col min="6163" max="6163" width="9" style="168"/>
    <col min="6164" max="6164" width="3.75" style="168" customWidth="1"/>
    <col min="6165" max="6165" width="8.75" style="168" customWidth="1"/>
    <col min="6166" max="6166" width="8" style="168" customWidth="1"/>
    <col min="6167" max="6167" width="10.5" style="168" customWidth="1"/>
    <col min="6168" max="6168" width="10.125" style="168" customWidth="1"/>
    <col min="6169" max="6169" width="7.5" style="168" customWidth="1"/>
    <col min="6170" max="6170" width="17.375" style="168" customWidth="1"/>
    <col min="6171" max="6171" width="9.125" style="168" customWidth="1"/>
    <col min="6172" max="6172" width="6.5" style="168" customWidth="1"/>
    <col min="6173" max="6174" width="9.125" style="168" customWidth="1"/>
    <col min="6175" max="6176" width="7.5" style="168" customWidth="1"/>
    <col min="6177" max="6177" width="10.5" style="168" customWidth="1"/>
    <col min="6178" max="6179" width="8" style="168" customWidth="1"/>
    <col min="6180" max="6185" width="0" style="168" hidden="1" customWidth="1"/>
    <col min="6186" max="6187" width="8" style="168" customWidth="1"/>
    <col min="6188" max="6400" width="9" style="168"/>
    <col min="6401" max="6401" width="3.75" style="168" customWidth="1"/>
    <col min="6402" max="6402" width="26.625" style="168" customWidth="1"/>
    <col min="6403" max="6404" width="4.125" style="168" customWidth="1"/>
    <col min="6405" max="6405" width="7.375" style="168" customWidth="1"/>
    <col min="6406" max="6406" width="7.625" style="168" customWidth="1"/>
    <col min="6407" max="6407" width="4.125" style="168" customWidth="1"/>
    <col min="6408" max="6408" width="3.875" style="168" customWidth="1"/>
    <col min="6409" max="6409" width="4.75" style="168" customWidth="1"/>
    <col min="6410" max="6410" width="4.125" style="168" customWidth="1"/>
    <col min="6411" max="6411" width="4.375" style="168" customWidth="1"/>
    <col min="6412" max="6412" width="6.5" style="168" customWidth="1"/>
    <col min="6413" max="6413" width="7.375" style="168" customWidth="1"/>
    <col min="6414" max="6414" width="3.5" style="168" customWidth="1"/>
    <col min="6415" max="6415" width="3.875" style="168" customWidth="1"/>
    <col min="6416" max="6416" width="5.75" style="168" customWidth="1"/>
    <col min="6417" max="6417" width="11.5" style="168" customWidth="1"/>
    <col min="6418" max="6418" width="8.875" style="168" customWidth="1"/>
    <col min="6419" max="6419" width="9" style="168"/>
    <col min="6420" max="6420" width="3.75" style="168" customWidth="1"/>
    <col min="6421" max="6421" width="8.75" style="168" customWidth="1"/>
    <col min="6422" max="6422" width="8" style="168" customWidth="1"/>
    <col min="6423" max="6423" width="10.5" style="168" customWidth="1"/>
    <col min="6424" max="6424" width="10.125" style="168" customWidth="1"/>
    <col min="6425" max="6425" width="7.5" style="168" customWidth="1"/>
    <col min="6426" max="6426" width="17.375" style="168" customWidth="1"/>
    <col min="6427" max="6427" width="9.125" style="168" customWidth="1"/>
    <col min="6428" max="6428" width="6.5" style="168" customWidth="1"/>
    <col min="6429" max="6430" width="9.125" style="168" customWidth="1"/>
    <col min="6431" max="6432" width="7.5" style="168" customWidth="1"/>
    <col min="6433" max="6433" width="10.5" style="168" customWidth="1"/>
    <col min="6434" max="6435" width="8" style="168" customWidth="1"/>
    <col min="6436" max="6441" width="0" style="168" hidden="1" customWidth="1"/>
    <col min="6442" max="6443" width="8" style="168" customWidth="1"/>
    <col min="6444" max="6656" width="9" style="168"/>
    <col min="6657" max="6657" width="3.75" style="168" customWidth="1"/>
    <col min="6658" max="6658" width="26.625" style="168" customWidth="1"/>
    <col min="6659" max="6660" width="4.125" style="168" customWidth="1"/>
    <col min="6661" max="6661" width="7.375" style="168" customWidth="1"/>
    <col min="6662" max="6662" width="7.625" style="168" customWidth="1"/>
    <col min="6663" max="6663" width="4.125" style="168" customWidth="1"/>
    <col min="6664" max="6664" width="3.875" style="168" customWidth="1"/>
    <col min="6665" max="6665" width="4.75" style="168" customWidth="1"/>
    <col min="6666" max="6666" width="4.125" style="168" customWidth="1"/>
    <col min="6667" max="6667" width="4.375" style="168" customWidth="1"/>
    <col min="6668" max="6668" width="6.5" style="168" customWidth="1"/>
    <col min="6669" max="6669" width="7.375" style="168" customWidth="1"/>
    <col min="6670" max="6670" width="3.5" style="168" customWidth="1"/>
    <col min="6671" max="6671" width="3.875" style="168" customWidth="1"/>
    <col min="6672" max="6672" width="5.75" style="168" customWidth="1"/>
    <col min="6673" max="6673" width="11.5" style="168" customWidth="1"/>
    <col min="6674" max="6674" width="8.875" style="168" customWidth="1"/>
    <col min="6675" max="6675" width="9" style="168"/>
    <col min="6676" max="6676" width="3.75" style="168" customWidth="1"/>
    <col min="6677" max="6677" width="8.75" style="168" customWidth="1"/>
    <col min="6678" max="6678" width="8" style="168" customWidth="1"/>
    <col min="6679" max="6679" width="10.5" style="168" customWidth="1"/>
    <col min="6680" max="6680" width="10.125" style="168" customWidth="1"/>
    <col min="6681" max="6681" width="7.5" style="168" customWidth="1"/>
    <col min="6682" max="6682" width="17.375" style="168" customWidth="1"/>
    <col min="6683" max="6683" width="9.125" style="168" customWidth="1"/>
    <col min="6684" max="6684" width="6.5" style="168" customWidth="1"/>
    <col min="6685" max="6686" width="9.125" style="168" customWidth="1"/>
    <col min="6687" max="6688" width="7.5" style="168" customWidth="1"/>
    <col min="6689" max="6689" width="10.5" style="168" customWidth="1"/>
    <col min="6690" max="6691" width="8" style="168" customWidth="1"/>
    <col min="6692" max="6697" width="0" style="168" hidden="1" customWidth="1"/>
    <col min="6698" max="6699" width="8" style="168" customWidth="1"/>
    <col min="6700" max="6912" width="9" style="168"/>
    <col min="6913" max="6913" width="3.75" style="168" customWidth="1"/>
    <col min="6914" max="6914" width="26.625" style="168" customWidth="1"/>
    <col min="6915" max="6916" width="4.125" style="168" customWidth="1"/>
    <col min="6917" max="6917" width="7.375" style="168" customWidth="1"/>
    <col min="6918" max="6918" width="7.625" style="168" customWidth="1"/>
    <col min="6919" max="6919" width="4.125" style="168" customWidth="1"/>
    <col min="6920" max="6920" width="3.875" style="168" customWidth="1"/>
    <col min="6921" max="6921" width="4.75" style="168" customWidth="1"/>
    <col min="6922" max="6922" width="4.125" style="168" customWidth="1"/>
    <col min="6923" max="6923" width="4.375" style="168" customWidth="1"/>
    <col min="6924" max="6924" width="6.5" style="168" customWidth="1"/>
    <col min="6925" max="6925" width="7.375" style="168" customWidth="1"/>
    <col min="6926" max="6926" width="3.5" style="168" customWidth="1"/>
    <col min="6927" max="6927" width="3.875" style="168" customWidth="1"/>
    <col min="6928" max="6928" width="5.75" style="168" customWidth="1"/>
    <col min="6929" max="6929" width="11.5" style="168" customWidth="1"/>
    <col min="6930" max="6930" width="8.875" style="168" customWidth="1"/>
    <col min="6931" max="6931" width="9" style="168"/>
    <col min="6932" max="6932" width="3.75" style="168" customWidth="1"/>
    <col min="6933" max="6933" width="8.75" style="168" customWidth="1"/>
    <col min="6934" max="6934" width="8" style="168" customWidth="1"/>
    <col min="6935" max="6935" width="10.5" style="168" customWidth="1"/>
    <col min="6936" max="6936" width="10.125" style="168" customWidth="1"/>
    <col min="6937" max="6937" width="7.5" style="168" customWidth="1"/>
    <col min="6938" max="6938" width="17.375" style="168" customWidth="1"/>
    <col min="6939" max="6939" width="9.125" style="168" customWidth="1"/>
    <col min="6940" max="6940" width="6.5" style="168" customWidth="1"/>
    <col min="6941" max="6942" width="9.125" style="168" customWidth="1"/>
    <col min="6943" max="6944" width="7.5" style="168" customWidth="1"/>
    <col min="6945" max="6945" width="10.5" style="168" customWidth="1"/>
    <col min="6946" max="6947" width="8" style="168" customWidth="1"/>
    <col min="6948" max="6953" width="0" style="168" hidden="1" customWidth="1"/>
    <col min="6954" max="6955" width="8" style="168" customWidth="1"/>
    <col min="6956" max="7168" width="9" style="168"/>
    <col min="7169" max="7169" width="3.75" style="168" customWidth="1"/>
    <col min="7170" max="7170" width="26.625" style="168" customWidth="1"/>
    <col min="7171" max="7172" width="4.125" style="168" customWidth="1"/>
    <col min="7173" max="7173" width="7.375" style="168" customWidth="1"/>
    <col min="7174" max="7174" width="7.625" style="168" customWidth="1"/>
    <col min="7175" max="7175" width="4.125" style="168" customWidth="1"/>
    <col min="7176" max="7176" width="3.875" style="168" customWidth="1"/>
    <col min="7177" max="7177" width="4.75" style="168" customWidth="1"/>
    <col min="7178" max="7178" width="4.125" style="168" customWidth="1"/>
    <col min="7179" max="7179" width="4.375" style="168" customWidth="1"/>
    <col min="7180" max="7180" width="6.5" style="168" customWidth="1"/>
    <col min="7181" max="7181" width="7.375" style="168" customWidth="1"/>
    <col min="7182" max="7182" width="3.5" style="168" customWidth="1"/>
    <col min="7183" max="7183" width="3.875" style="168" customWidth="1"/>
    <col min="7184" max="7184" width="5.75" style="168" customWidth="1"/>
    <col min="7185" max="7185" width="11.5" style="168" customWidth="1"/>
    <col min="7186" max="7186" width="8.875" style="168" customWidth="1"/>
    <col min="7187" max="7187" width="9" style="168"/>
    <col min="7188" max="7188" width="3.75" style="168" customWidth="1"/>
    <col min="7189" max="7189" width="8.75" style="168" customWidth="1"/>
    <col min="7190" max="7190" width="8" style="168" customWidth="1"/>
    <col min="7191" max="7191" width="10.5" style="168" customWidth="1"/>
    <col min="7192" max="7192" width="10.125" style="168" customWidth="1"/>
    <col min="7193" max="7193" width="7.5" style="168" customWidth="1"/>
    <col min="7194" max="7194" width="17.375" style="168" customWidth="1"/>
    <col min="7195" max="7195" width="9.125" style="168" customWidth="1"/>
    <col min="7196" max="7196" width="6.5" style="168" customWidth="1"/>
    <col min="7197" max="7198" width="9.125" style="168" customWidth="1"/>
    <col min="7199" max="7200" width="7.5" style="168" customWidth="1"/>
    <col min="7201" max="7201" width="10.5" style="168" customWidth="1"/>
    <col min="7202" max="7203" width="8" style="168" customWidth="1"/>
    <col min="7204" max="7209" width="0" style="168" hidden="1" customWidth="1"/>
    <col min="7210" max="7211" width="8" style="168" customWidth="1"/>
    <col min="7212" max="7424" width="9" style="168"/>
    <col min="7425" max="7425" width="3.75" style="168" customWidth="1"/>
    <col min="7426" max="7426" width="26.625" style="168" customWidth="1"/>
    <col min="7427" max="7428" width="4.125" style="168" customWidth="1"/>
    <col min="7429" max="7429" width="7.375" style="168" customWidth="1"/>
    <col min="7430" max="7430" width="7.625" style="168" customWidth="1"/>
    <col min="7431" max="7431" width="4.125" style="168" customWidth="1"/>
    <col min="7432" max="7432" width="3.875" style="168" customWidth="1"/>
    <col min="7433" max="7433" width="4.75" style="168" customWidth="1"/>
    <col min="7434" max="7434" width="4.125" style="168" customWidth="1"/>
    <col min="7435" max="7435" width="4.375" style="168" customWidth="1"/>
    <col min="7436" max="7436" width="6.5" style="168" customWidth="1"/>
    <col min="7437" max="7437" width="7.375" style="168" customWidth="1"/>
    <col min="7438" max="7438" width="3.5" style="168" customWidth="1"/>
    <col min="7439" max="7439" width="3.875" style="168" customWidth="1"/>
    <col min="7440" max="7440" width="5.75" style="168" customWidth="1"/>
    <col min="7441" max="7441" width="11.5" style="168" customWidth="1"/>
    <col min="7442" max="7442" width="8.875" style="168" customWidth="1"/>
    <col min="7443" max="7443" width="9" style="168"/>
    <col min="7444" max="7444" width="3.75" style="168" customWidth="1"/>
    <col min="7445" max="7445" width="8.75" style="168" customWidth="1"/>
    <col min="7446" max="7446" width="8" style="168" customWidth="1"/>
    <col min="7447" max="7447" width="10.5" style="168" customWidth="1"/>
    <col min="7448" max="7448" width="10.125" style="168" customWidth="1"/>
    <col min="7449" max="7449" width="7.5" style="168" customWidth="1"/>
    <col min="7450" max="7450" width="17.375" style="168" customWidth="1"/>
    <col min="7451" max="7451" width="9.125" style="168" customWidth="1"/>
    <col min="7452" max="7452" width="6.5" style="168" customWidth="1"/>
    <col min="7453" max="7454" width="9.125" style="168" customWidth="1"/>
    <col min="7455" max="7456" width="7.5" style="168" customWidth="1"/>
    <col min="7457" max="7457" width="10.5" style="168" customWidth="1"/>
    <col min="7458" max="7459" width="8" style="168" customWidth="1"/>
    <col min="7460" max="7465" width="0" style="168" hidden="1" customWidth="1"/>
    <col min="7466" max="7467" width="8" style="168" customWidth="1"/>
    <col min="7468" max="7680" width="9" style="168"/>
    <col min="7681" max="7681" width="3.75" style="168" customWidth="1"/>
    <col min="7682" max="7682" width="26.625" style="168" customWidth="1"/>
    <col min="7683" max="7684" width="4.125" style="168" customWidth="1"/>
    <col min="7685" max="7685" width="7.375" style="168" customWidth="1"/>
    <col min="7686" max="7686" width="7.625" style="168" customWidth="1"/>
    <col min="7687" max="7687" width="4.125" style="168" customWidth="1"/>
    <col min="7688" max="7688" width="3.875" style="168" customWidth="1"/>
    <col min="7689" max="7689" width="4.75" style="168" customWidth="1"/>
    <col min="7690" max="7690" width="4.125" style="168" customWidth="1"/>
    <col min="7691" max="7691" width="4.375" style="168" customWidth="1"/>
    <col min="7692" max="7692" width="6.5" style="168" customWidth="1"/>
    <col min="7693" max="7693" width="7.375" style="168" customWidth="1"/>
    <col min="7694" max="7694" width="3.5" style="168" customWidth="1"/>
    <col min="7695" max="7695" width="3.875" style="168" customWidth="1"/>
    <col min="7696" max="7696" width="5.75" style="168" customWidth="1"/>
    <col min="7697" max="7697" width="11.5" style="168" customWidth="1"/>
    <col min="7698" max="7698" width="8.875" style="168" customWidth="1"/>
    <col min="7699" max="7699" width="9" style="168"/>
    <col min="7700" max="7700" width="3.75" style="168" customWidth="1"/>
    <col min="7701" max="7701" width="8.75" style="168" customWidth="1"/>
    <col min="7702" max="7702" width="8" style="168" customWidth="1"/>
    <col min="7703" max="7703" width="10.5" style="168" customWidth="1"/>
    <col min="7704" max="7704" width="10.125" style="168" customWidth="1"/>
    <col min="7705" max="7705" width="7.5" style="168" customWidth="1"/>
    <col min="7706" max="7706" width="17.375" style="168" customWidth="1"/>
    <col min="7707" max="7707" width="9.125" style="168" customWidth="1"/>
    <col min="7708" max="7708" width="6.5" style="168" customWidth="1"/>
    <col min="7709" max="7710" width="9.125" style="168" customWidth="1"/>
    <col min="7711" max="7712" width="7.5" style="168" customWidth="1"/>
    <col min="7713" max="7713" width="10.5" style="168" customWidth="1"/>
    <col min="7714" max="7715" width="8" style="168" customWidth="1"/>
    <col min="7716" max="7721" width="0" style="168" hidden="1" customWidth="1"/>
    <col min="7722" max="7723" width="8" style="168" customWidth="1"/>
    <col min="7724" max="7936" width="9" style="168"/>
    <col min="7937" max="7937" width="3.75" style="168" customWidth="1"/>
    <col min="7938" max="7938" width="26.625" style="168" customWidth="1"/>
    <col min="7939" max="7940" width="4.125" style="168" customWidth="1"/>
    <col min="7941" max="7941" width="7.375" style="168" customWidth="1"/>
    <col min="7942" max="7942" width="7.625" style="168" customWidth="1"/>
    <col min="7943" max="7943" width="4.125" style="168" customWidth="1"/>
    <col min="7944" max="7944" width="3.875" style="168" customWidth="1"/>
    <col min="7945" max="7945" width="4.75" style="168" customWidth="1"/>
    <col min="7946" max="7946" width="4.125" style="168" customWidth="1"/>
    <col min="7947" max="7947" width="4.375" style="168" customWidth="1"/>
    <col min="7948" max="7948" width="6.5" style="168" customWidth="1"/>
    <col min="7949" max="7949" width="7.375" style="168" customWidth="1"/>
    <col min="7950" max="7950" width="3.5" style="168" customWidth="1"/>
    <col min="7951" max="7951" width="3.875" style="168" customWidth="1"/>
    <col min="7952" max="7952" width="5.75" style="168" customWidth="1"/>
    <col min="7953" max="7953" width="11.5" style="168" customWidth="1"/>
    <col min="7954" max="7954" width="8.875" style="168" customWidth="1"/>
    <col min="7955" max="7955" width="9" style="168"/>
    <col min="7956" max="7956" width="3.75" style="168" customWidth="1"/>
    <col min="7957" max="7957" width="8.75" style="168" customWidth="1"/>
    <col min="7958" max="7958" width="8" style="168" customWidth="1"/>
    <col min="7959" max="7959" width="10.5" style="168" customWidth="1"/>
    <col min="7960" max="7960" width="10.125" style="168" customWidth="1"/>
    <col min="7961" max="7961" width="7.5" style="168" customWidth="1"/>
    <col min="7962" max="7962" width="17.375" style="168" customWidth="1"/>
    <col min="7963" max="7963" width="9.125" style="168" customWidth="1"/>
    <col min="7964" max="7964" width="6.5" style="168" customWidth="1"/>
    <col min="7965" max="7966" width="9.125" style="168" customWidth="1"/>
    <col min="7967" max="7968" width="7.5" style="168" customWidth="1"/>
    <col min="7969" max="7969" width="10.5" style="168" customWidth="1"/>
    <col min="7970" max="7971" width="8" style="168" customWidth="1"/>
    <col min="7972" max="7977" width="0" style="168" hidden="1" customWidth="1"/>
    <col min="7978" max="7979" width="8" style="168" customWidth="1"/>
    <col min="7980" max="8192" width="9" style="168"/>
    <col min="8193" max="8193" width="3.75" style="168" customWidth="1"/>
    <col min="8194" max="8194" width="26.625" style="168" customWidth="1"/>
    <col min="8195" max="8196" width="4.125" style="168" customWidth="1"/>
    <col min="8197" max="8197" width="7.375" style="168" customWidth="1"/>
    <col min="8198" max="8198" width="7.625" style="168" customWidth="1"/>
    <col min="8199" max="8199" width="4.125" style="168" customWidth="1"/>
    <col min="8200" max="8200" width="3.875" style="168" customWidth="1"/>
    <col min="8201" max="8201" width="4.75" style="168" customWidth="1"/>
    <col min="8202" max="8202" width="4.125" style="168" customWidth="1"/>
    <col min="8203" max="8203" width="4.375" style="168" customWidth="1"/>
    <col min="8204" max="8204" width="6.5" style="168" customWidth="1"/>
    <col min="8205" max="8205" width="7.375" style="168" customWidth="1"/>
    <col min="8206" max="8206" width="3.5" style="168" customWidth="1"/>
    <col min="8207" max="8207" width="3.875" style="168" customWidth="1"/>
    <col min="8208" max="8208" width="5.75" style="168" customWidth="1"/>
    <col min="8209" max="8209" width="11.5" style="168" customWidth="1"/>
    <col min="8210" max="8210" width="8.875" style="168" customWidth="1"/>
    <col min="8211" max="8211" width="9" style="168"/>
    <col min="8212" max="8212" width="3.75" style="168" customWidth="1"/>
    <col min="8213" max="8213" width="8.75" style="168" customWidth="1"/>
    <col min="8214" max="8214" width="8" style="168" customWidth="1"/>
    <col min="8215" max="8215" width="10.5" style="168" customWidth="1"/>
    <col min="8216" max="8216" width="10.125" style="168" customWidth="1"/>
    <col min="8217" max="8217" width="7.5" style="168" customWidth="1"/>
    <col min="8218" max="8218" width="17.375" style="168" customWidth="1"/>
    <col min="8219" max="8219" width="9.125" style="168" customWidth="1"/>
    <col min="8220" max="8220" width="6.5" style="168" customWidth="1"/>
    <col min="8221" max="8222" width="9.125" style="168" customWidth="1"/>
    <col min="8223" max="8224" width="7.5" style="168" customWidth="1"/>
    <col min="8225" max="8225" width="10.5" style="168" customWidth="1"/>
    <col min="8226" max="8227" width="8" style="168" customWidth="1"/>
    <col min="8228" max="8233" width="0" style="168" hidden="1" customWidth="1"/>
    <col min="8234" max="8235" width="8" style="168" customWidth="1"/>
    <col min="8236" max="8448" width="9" style="168"/>
    <col min="8449" max="8449" width="3.75" style="168" customWidth="1"/>
    <col min="8450" max="8450" width="26.625" style="168" customWidth="1"/>
    <col min="8451" max="8452" width="4.125" style="168" customWidth="1"/>
    <col min="8453" max="8453" width="7.375" style="168" customWidth="1"/>
    <col min="8454" max="8454" width="7.625" style="168" customWidth="1"/>
    <col min="8455" max="8455" width="4.125" style="168" customWidth="1"/>
    <col min="8456" max="8456" width="3.875" style="168" customWidth="1"/>
    <col min="8457" max="8457" width="4.75" style="168" customWidth="1"/>
    <col min="8458" max="8458" width="4.125" style="168" customWidth="1"/>
    <col min="8459" max="8459" width="4.375" style="168" customWidth="1"/>
    <col min="8460" max="8460" width="6.5" style="168" customWidth="1"/>
    <col min="8461" max="8461" width="7.375" style="168" customWidth="1"/>
    <col min="8462" max="8462" width="3.5" style="168" customWidth="1"/>
    <col min="8463" max="8463" width="3.875" style="168" customWidth="1"/>
    <col min="8464" max="8464" width="5.75" style="168" customWidth="1"/>
    <col min="8465" max="8465" width="11.5" style="168" customWidth="1"/>
    <col min="8466" max="8466" width="8.875" style="168" customWidth="1"/>
    <col min="8467" max="8467" width="9" style="168"/>
    <col min="8468" max="8468" width="3.75" style="168" customWidth="1"/>
    <col min="8469" max="8469" width="8.75" style="168" customWidth="1"/>
    <col min="8470" max="8470" width="8" style="168" customWidth="1"/>
    <col min="8471" max="8471" width="10.5" style="168" customWidth="1"/>
    <col min="8472" max="8472" width="10.125" style="168" customWidth="1"/>
    <col min="8473" max="8473" width="7.5" style="168" customWidth="1"/>
    <col min="8474" max="8474" width="17.375" style="168" customWidth="1"/>
    <col min="8475" max="8475" width="9.125" style="168" customWidth="1"/>
    <col min="8476" max="8476" width="6.5" style="168" customWidth="1"/>
    <col min="8477" max="8478" width="9.125" style="168" customWidth="1"/>
    <col min="8479" max="8480" width="7.5" style="168" customWidth="1"/>
    <col min="8481" max="8481" width="10.5" style="168" customWidth="1"/>
    <col min="8482" max="8483" width="8" style="168" customWidth="1"/>
    <col min="8484" max="8489" width="0" style="168" hidden="1" customWidth="1"/>
    <col min="8490" max="8491" width="8" style="168" customWidth="1"/>
    <col min="8492" max="8704" width="9" style="168"/>
    <col min="8705" max="8705" width="3.75" style="168" customWidth="1"/>
    <col min="8706" max="8706" width="26.625" style="168" customWidth="1"/>
    <col min="8707" max="8708" width="4.125" style="168" customWidth="1"/>
    <col min="8709" max="8709" width="7.375" style="168" customWidth="1"/>
    <col min="8710" max="8710" width="7.625" style="168" customWidth="1"/>
    <col min="8711" max="8711" width="4.125" style="168" customWidth="1"/>
    <col min="8712" max="8712" width="3.875" style="168" customWidth="1"/>
    <col min="8713" max="8713" width="4.75" style="168" customWidth="1"/>
    <col min="8714" max="8714" width="4.125" style="168" customWidth="1"/>
    <col min="8715" max="8715" width="4.375" style="168" customWidth="1"/>
    <col min="8716" max="8716" width="6.5" style="168" customWidth="1"/>
    <col min="8717" max="8717" width="7.375" style="168" customWidth="1"/>
    <col min="8718" max="8718" width="3.5" style="168" customWidth="1"/>
    <col min="8719" max="8719" width="3.875" style="168" customWidth="1"/>
    <col min="8720" max="8720" width="5.75" style="168" customWidth="1"/>
    <col min="8721" max="8721" width="11.5" style="168" customWidth="1"/>
    <col min="8722" max="8722" width="8.875" style="168" customWidth="1"/>
    <col min="8723" max="8723" width="9" style="168"/>
    <col min="8724" max="8724" width="3.75" style="168" customWidth="1"/>
    <col min="8725" max="8725" width="8.75" style="168" customWidth="1"/>
    <col min="8726" max="8726" width="8" style="168" customWidth="1"/>
    <col min="8727" max="8727" width="10.5" style="168" customWidth="1"/>
    <col min="8728" max="8728" width="10.125" style="168" customWidth="1"/>
    <col min="8729" max="8729" width="7.5" style="168" customWidth="1"/>
    <col min="8730" max="8730" width="17.375" style="168" customWidth="1"/>
    <col min="8731" max="8731" width="9.125" style="168" customWidth="1"/>
    <col min="8732" max="8732" width="6.5" style="168" customWidth="1"/>
    <col min="8733" max="8734" width="9.125" style="168" customWidth="1"/>
    <col min="8735" max="8736" width="7.5" style="168" customWidth="1"/>
    <col min="8737" max="8737" width="10.5" style="168" customWidth="1"/>
    <col min="8738" max="8739" width="8" style="168" customWidth="1"/>
    <col min="8740" max="8745" width="0" style="168" hidden="1" customWidth="1"/>
    <col min="8746" max="8747" width="8" style="168" customWidth="1"/>
    <col min="8748" max="8960" width="9" style="168"/>
    <col min="8961" max="8961" width="3.75" style="168" customWidth="1"/>
    <col min="8962" max="8962" width="26.625" style="168" customWidth="1"/>
    <col min="8963" max="8964" width="4.125" style="168" customWidth="1"/>
    <col min="8965" max="8965" width="7.375" style="168" customWidth="1"/>
    <col min="8966" max="8966" width="7.625" style="168" customWidth="1"/>
    <col min="8967" max="8967" width="4.125" style="168" customWidth="1"/>
    <col min="8968" max="8968" width="3.875" style="168" customWidth="1"/>
    <col min="8969" max="8969" width="4.75" style="168" customWidth="1"/>
    <col min="8970" max="8970" width="4.125" style="168" customWidth="1"/>
    <col min="8971" max="8971" width="4.375" style="168" customWidth="1"/>
    <col min="8972" max="8972" width="6.5" style="168" customWidth="1"/>
    <col min="8973" max="8973" width="7.375" style="168" customWidth="1"/>
    <col min="8974" max="8974" width="3.5" style="168" customWidth="1"/>
    <col min="8975" max="8975" width="3.875" style="168" customWidth="1"/>
    <col min="8976" max="8976" width="5.75" style="168" customWidth="1"/>
    <col min="8977" max="8977" width="11.5" style="168" customWidth="1"/>
    <col min="8978" max="8978" width="8.875" style="168" customWidth="1"/>
    <col min="8979" max="8979" width="9" style="168"/>
    <col min="8980" max="8980" width="3.75" style="168" customWidth="1"/>
    <col min="8981" max="8981" width="8.75" style="168" customWidth="1"/>
    <col min="8982" max="8982" width="8" style="168" customWidth="1"/>
    <col min="8983" max="8983" width="10.5" style="168" customWidth="1"/>
    <col min="8984" max="8984" width="10.125" style="168" customWidth="1"/>
    <col min="8985" max="8985" width="7.5" style="168" customWidth="1"/>
    <col min="8986" max="8986" width="17.375" style="168" customWidth="1"/>
    <col min="8987" max="8987" width="9.125" style="168" customWidth="1"/>
    <col min="8988" max="8988" width="6.5" style="168" customWidth="1"/>
    <col min="8989" max="8990" width="9.125" style="168" customWidth="1"/>
    <col min="8991" max="8992" width="7.5" style="168" customWidth="1"/>
    <col min="8993" max="8993" width="10.5" style="168" customWidth="1"/>
    <col min="8994" max="8995" width="8" style="168" customWidth="1"/>
    <col min="8996" max="9001" width="0" style="168" hidden="1" customWidth="1"/>
    <col min="9002" max="9003" width="8" style="168" customWidth="1"/>
    <col min="9004" max="9216" width="9" style="168"/>
    <col min="9217" max="9217" width="3.75" style="168" customWidth="1"/>
    <col min="9218" max="9218" width="26.625" style="168" customWidth="1"/>
    <col min="9219" max="9220" width="4.125" style="168" customWidth="1"/>
    <col min="9221" max="9221" width="7.375" style="168" customWidth="1"/>
    <col min="9222" max="9222" width="7.625" style="168" customWidth="1"/>
    <col min="9223" max="9223" width="4.125" style="168" customWidth="1"/>
    <col min="9224" max="9224" width="3.875" style="168" customWidth="1"/>
    <col min="9225" max="9225" width="4.75" style="168" customWidth="1"/>
    <col min="9226" max="9226" width="4.125" style="168" customWidth="1"/>
    <col min="9227" max="9227" width="4.375" style="168" customWidth="1"/>
    <col min="9228" max="9228" width="6.5" style="168" customWidth="1"/>
    <col min="9229" max="9229" width="7.375" style="168" customWidth="1"/>
    <col min="9230" max="9230" width="3.5" style="168" customWidth="1"/>
    <col min="9231" max="9231" width="3.875" style="168" customWidth="1"/>
    <col min="9232" max="9232" width="5.75" style="168" customWidth="1"/>
    <col min="9233" max="9233" width="11.5" style="168" customWidth="1"/>
    <col min="9234" max="9234" width="8.875" style="168" customWidth="1"/>
    <col min="9235" max="9235" width="9" style="168"/>
    <col min="9236" max="9236" width="3.75" style="168" customWidth="1"/>
    <col min="9237" max="9237" width="8.75" style="168" customWidth="1"/>
    <col min="9238" max="9238" width="8" style="168" customWidth="1"/>
    <col min="9239" max="9239" width="10.5" style="168" customWidth="1"/>
    <col min="9240" max="9240" width="10.125" style="168" customWidth="1"/>
    <col min="9241" max="9241" width="7.5" style="168" customWidth="1"/>
    <col min="9242" max="9242" width="17.375" style="168" customWidth="1"/>
    <col min="9243" max="9243" width="9.125" style="168" customWidth="1"/>
    <col min="9244" max="9244" width="6.5" style="168" customWidth="1"/>
    <col min="9245" max="9246" width="9.125" style="168" customWidth="1"/>
    <col min="9247" max="9248" width="7.5" style="168" customWidth="1"/>
    <col min="9249" max="9249" width="10.5" style="168" customWidth="1"/>
    <col min="9250" max="9251" width="8" style="168" customWidth="1"/>
    <col min="9252" max="9257" width="0" style="168" hidden="1" customWidth="1"/>
    <col min="9258" max="9259" width="8" style="168" customWidth="1"/>
    <col min="9260" max="9472" width="9" style="168"/>
    <col min="9473" max="9473" width="3.75" style="168" customWidth="1"/>
    <col min="9474" max="9474" width="26.625" style="168" customWidth="1"/>
    <col min="9475" max="9476" width="4.125" style="168" customWidth="1"/>
    <col min="9477" max="9477" width="7.375" style="168" customWidth="1"/>
    <col min="9478" max="9478" width="7.625" style="168" customWidth="1"/>
    <col min="9479" max="9479" width="4.125" style="168" customWidth="1"/>
    <col min="9480" max="9480" width="3.875" style="168" customWidth="1"/>
    <col min="9481" max="9481" width="4.75" style="168" customWidth="1"/>
    <col min="9482" max="9482" width="4.125" style="168" customWidth="1"/>
    <col min="9483" max="9483" width="4.375" style="168" customWidth="1"/>
    <col min="9484" max="9484" width="6.5" style="168" customWidth="1"/>
    <col min="9485" max="9485" width="7.375" style="168" customWidth="1"/>
    <col min="9486" max="9486" width="3.5" style="168" customWidth="1"/>
    <col min="9487" max="9487" width="3.875" style="168" customWidth="1"/>
    <col min="9488" max="9488" width="5.75" style="168" customWidth="1"/>
    <col min="9489" max="9489" width="11.5" style="168" customWidth="1"/>
    <col min="9490" max="9490" width="8.875" style="168" customWidth="1"/>
    <col min="9491" max="9491" width="9" style="168"/>
    <col min="9492" max="9492" width="3.75" style="168" customWidth="1"/>
    <col min="9493" max="9493" width="8.75" style="168" customWidth="1"/>
    <col min="9494" max="9494" width="8" style="168" customWidth="1"/>
    <col min="9495" max="9495" width="10.5" style="168" customWidth="1"/>
    <col min="9496" max="9496" width="10.125" style="168" customWidth="1"/>
    <col min="9497" max="9497" width="7.5" style="168" customWidth="1"/>
    <col min="9498" max="9498" width="17.375" style="168" customWidth="1"/>
    <col min="9499" max="9499" width="9.125" style="168" customWidth="1"/>
    <col min="9500" max="9500" width="6.5" style="168" customWidth="1"/>
    <col min="9501" max="9502" width="9.125" style="168" customWidth="1"/>
    <col min="9503" max="9504" width="7.5" style="168" customWidth="1"/>
    <col min="9505" max="9505" width="10.5" style="168" customWidth="1"/>
    <col min="9506" max="9507" width="8" style="168" customWidth="1"/>
    <col min="9508" max="9513" width="0" style="168" hidden="1" customWidth="1"/>
    <col min="9514" max="9515" width="8" style="168" customWidth="1"/>
    <col min="9516" max="9728" width="9" style="168"/>
    <col min="9729" max="9729" width="3.75" style="168" customWidth="1"/>
    <col min="9730" max="9730" width="26.625" style="168" customWidth="1"/>
    <col min="9731" max="9732" width="4.125" style="168" customWidth="1"/>
    <col min="9733" max="9733" width="7.375" style="168" customWidth="1"/>
    <col min="9734" max="9734" width="7.625" style="168" customWidth="1"/>
    <col min="9735" max="9735" width="4.125" style="168" customWidth="1"/>
    <col min="9736" max="9736" width="3.875" style="168" customWidth="1"/>
    <col min="9737" max="9737" width="4.75" style="168" customWidth="1"/>
    <col min="9738" max="9738" width="4.125" style="168" customWidth="1"/>
    <col min="9739" max="9739" width="4.375" style="168" customWidth="1"/>
    <col min="9740" max="9740" width="6.5" style="168" customWidth="1"/>
    <col min="9741" max="9741" width="7.375" style="168" customWidth="1"/>
    <col min="9742" max="9742" width="3.5" style="168" customWidth="1"/>
    <col min="9743" max="9743" width="3.875" style="168" customWidth="1"/>
    <col min="9744" max="9744" width="5.75" style="168" customWidth="1"/>
    <col min="9745" max="9745" width="11.5" style="168" customWidth="1"/>
    <col min="9746" max="9746" width="8.875" style="168" customWidth="1"/>
    <col min="9747" max="9747" width="9" style="168"/>
    <col min="9748" max="9748" width="3.75" style="168" customWidth="1"/>
    <col min="9749" max="9749" width="8.75" style="168" customWidth="1"/>
    <col min="9750" max="9750" width="8" style="168" customWidth="1"/>
    <col min="9751" max="9751" width="10.5" style="168" customWidth="1"/>
    <col min="9752" max="9752" width="10.125" style="168" customWidth="1"/>
    <col min="9753" max="9753" width="7.5" style="168" customWidth="1"/>
    <col min="9754" max="9754" width="17.375" style="168" customWidth="1"/>
    <col min="9755" max="9755" width="9.125" style="168" customWidth="1"/>
    <col min="9756" max="9756" width="6.5" style="168" customWidth="1"/>
    <col min="9757" max="9758" width="9.125" style="168" customWidth="1"/>
    <col min="9759" max="9760" width="7.5" style="168" customWidth="1"/>
    <col min="9761" max="9761" width="10.5" style="168" customWidth="1"/>
    <col min="9762" max="9763" width="8" style="168" customWidth="1"/>
    <col min="9764" max="9769" width="0" style="168" hidden="1" customWidth="1"/>
    <col min="9770" max="9771" width="8" style="168" customWidth="1"/>
    <col min="9772" max="9984" width="9" style="168"/>
    <col min="9985" max="9985" width="3.75" style="168" customWidth="1"/>
    <col min="9986" max="9986" width="26.625" style="168" customWidth="1"/>
    <col min="9987" max="9988" width="4.125" style="168" customWidth="1"/>
    <col min="9989" max="9989" width="7.375" style="168" customWidth="1"/>
    <col min="9990" max="9990" width="7.625" style="168" customWidth="1"/>
    <col min="9991" max="9991" width="4.125" style="168" customWidth="1"/>
    <col min="9992" max="9992" width="3.875" style="168" customWidth="1"/>
    <col min="9993" max="9993" width="4.75" style="168" customWidth="1"/>
    <col min="9994" max="9994" width="4.125" style="168" customWidth="1"/>
    <col min="9995" max="9995" width="4.375" style="168" customWidth="1"/>
    <col min="9996" max="9996" width="6.5" style="168" customWidth="1"/>
    <col min="9997" max="9997" width="7.375" style="168" customWidth="1"/>
    <col min="9998" max="9998" width="3.5" style="168" customWidth="1"/>
    <col min="9999" max="9999" width="3.875" style="168" customWidth="1"/>
    <col min="10000" max="10000" width="5.75" style="168" customWidth="1"/>
    <col min="10001" max="10001" width="11.5" style="168" customWidth="1"/>
    <col min="10002" max="10002" width="8.875" style="168" customWidth="1"/>
    <col min="10003" max="10003" width="9" style="168"/>
    <col min="10004" max="10004" width="3.75" style="168" customWidth="1"/>
    <col min="10005" max="10005" width="8.75" style="168" customWidth="1"/>
    <col min="10006" max="10006" width="8" style="168" customWidth="1"/>
    <col min="10007" max="10007" width="10.5" style="168" customWidth="1"/>
    <col min="10008" max="10008" width="10.125" style="168" customWidth="1"/>
    <col min="10009" max="10009" width="7.5" style="168" customWidth="1"/>
    <col min="10010" max="10010" width="17.375" style="168" customWidth="1"/>
    <col min="10011" max="10011" width="9.125" style="168" customWidth="1"/>
    <col min="10012" max="10012" width="6.5" style="168" customWidth="1"/>
    <col min="10013" max="10014" width="9.125" style="168" customWidth="1"/>
    <col min="10015" max="10016" width="7.5" style="168" customWidth="1"/>
    <col min="10017" max="10017" width="10.5" style="168" customWidth="1"/>
    <col min="10018" max="10019" width="8" style="168" customWidth="1"/>
    <col min="10020" max="10025" width="0" style="168" hidden="1" customWidth="1"/>
    <col min="10026" max="10027" width="8" style="168" customWidth="1"/>
    <col min="10028" max="10240" width="9" style="168"/>
    <col min="10241" max="10241" width="3.75" style="168" customWidth="1"/>
    <col min="10242" max="10242" width="26.625" style="168" customWidth="1"/>
    <col min="10243" max="10244" width="4.125" style="168" customWidth="1"/>
    <col min="10245" max="10245" width="7.375" style="168" customWidth="1"/>
    <col min="10246" max="10246" width="7.625" style="168" customWidth="1"/>
    <col min="10247" max="10247" width="4.125" style="168" customWidth="1"/>
    <col min="10248" max="10248" width="3.875" style="168" customWidth="1"/>
    <col min="10249" max="10249" width="4.75" style="168" customWidth="1"/>
    <col min="10250" max="10250" width="4.125" style="168" customWidth="1"/>
    <col min="10251" max="10251" width="4.375" style="168" customWidth="1"/>
    <col min="10252" max="10252" width="6.5" style="168" customWidth="1"/>
    <col min="10253" max="10253" width="7.375" style="168" customWidth="1"/>
    <col min="10254" max="10254" width="3.5" style="168" customWidth="1"/>
    <col min="10255" max="10255" width="3.875" style="168" customWidth="1"/>
    <col min="10256" max="10256" width="5.75" style="168" customWidth="1"/>
    <col min="10257" max="10257" width="11.5" style="168" customWidth="1"/>
    <col min="10258" max="10258" width="8.875" style="168" customWidth="1"/>
    <col min="10259" max="10259" width="9" style="168"/>
    <col min="10260" max="10260" width="3.75" style="168" customWidth="1"/>
    <col min="10261" max="10261" width="8.75" style="168" customWidth="1"/>
    <col min="10262" max="10262" width="8" style="168" customWidth="1"/>
    <col min="10263" max="10263" width="10.5" style="168" customWidth="1"/>
    <col min="10264" max="10264" width="10.125" style="168" customWidth="1"/>
    <col min="10265" max="10265" width="7.5" style="168" customWidth="1"/>
    <col min="10266" max="10266" width="17.375" style="168" customWidth="1"/>
    <col min="10267" max="10267" width="9.125" style="168" customWidth="1"/>
    <col min="10268" max="10268" width="6.5" style="168" customWidth="1"/>
    <col min="10269" max="10270" width="9.125" style="168" customWidth="1"/>
    <col min="10271" max="10272" width="7.5" style="168" customWidth="1"/>
    <col min="10273" max="10273" width="10.5" style="168" customWidth="1"/>
    <col min="10274" max="10275" width="8" style="168" customWidth="1"/>
    <col min="10276" max="10281" width="0" style="168" hidden="1" customWidth="1"/>
    <col min="10282" max="10283" width="8" style="168" customWidth="1"/>
    <col min="10284" max="10496" width="9" style="168"/>
    <col min="10497" max="10497" width="3.75" style="168" customWidth="1"/>
    <col min="10498" max="10498" width="26.625" style="168" customWidth="1"/>
    <col min="10499" max="10500" width="4.125" style="168" customWidth="1"/>
    <col min="10501" max="10501" width="7.375" style="168" customWidth="1"/>
    <col min="10502" max="10502" width="7.625" style="168" customWidth="1"/>
    <col min="10503" max="10503" width="4.125" style="168" customWidth="1"/>
    <col min="10504" max="10504" width="3.875" style="168" customWidth="1"/>
    <col min="10505" max="10505" width="4.75" style="168" customWidth="1"/>
    <col min="10506" max="10506" width="4.125" style="168" customWidth="1"/>
    <col min="10507" max="10507" width="4.375" style="168" customWidth="1"/>
    <col min="10508" max="10508" width="6.5" style="168" customWidth="1"/>
    <col min="10509" max="10509" width="7.375" style="168" customWidth="1"/>
    <col min="10510" max="10510" width="3.5" style="168" customWidth="1"/>
    <col min="10511" max="10511" width="3.875" style="168" customWidth="1"/>
    <col min="10512" max="10512" width="5.75" style="168" customWidth="1"/>
    <col min="10513" max="10513" width="11.5" style="168" customWidth="1"/>
    <col min="10514" max="10514" width="8.875" style="168" customWidth="1"/>
    <col min="10515" max="10515" width="9" style="168"/>
    <col min="10516" max="10516" width="3.75" style="168" customWidth="1"/>
    <col min="10517" max="10517" width="8.75" style="168" customWidth="1"/>
    <col min="10518" max="10518" width="8" style="168" customWidth="1"/>
    <col min="10519" max="10519" width="10.5" style="168" customWidth="1"/>
    <col min="10520" max="10520" width="10.125" style="168" customWidth="1"/>
    <col min="10521" max="10521" width="7.5" style="168" customWidth="1"/>
    <col min="10522" max="10522" width="17.375" style="168" customWidth="1"/>
    <col min="10523" max="10523" width="9.125" style="168" customWidth="1"/>
    <col min="10524" max="10524" width="6.5" style="168" customWidth="1"/>
    <col min="10525" max="10526" width="9.125" style="168" customWidth="1"/>
    <col min="10527" max="10528" width="7.5" style="168" customWidth="1"/>
    <col min="10529" max="10529" width="10.5" style="168" customWidth="1"/>
    <col min="10530" max="10531" width="8" style="168" customWidth="1"/>
    <col min="10532" max="10537" width="0" style="168" hidden="1" customWidth="1"/>
    <col min="10538" max="10539" width="8" style="168" customWidth="1"/>
    <col min="10540" max="10752" width="9" style="168"/>
    <col min="10753" max="10753" width="3.75" style="168" customWidth="1"/>
    <col min="10754" max="10754" width="26.625" style="168" customWidth="1"/>
    <col min="10755" max="10756" width="4.125" style="168" customWidth="1"/>
    <col min="10757" max="10757" width="7.375" style="168" customWidth="1"/>
    <col min="10758" max="10758" width="7.625" style="168" customWidth="1"/>
    <col min="10759" max="10759" width="4.125" style="168" customWidth="1"/>
    <col min="10760" max="10760" width="3.875" style="168" customWidth="1"/>
    <col min="10761" max="10761" width="4.75" style="168" customWidth="1"/>
    <col min="10762" max="10762" width="4.125" style="168" customWidth="1"/>
    <col min="10763" max="10763" width="4.375" style="168" customWidth="1"/>
    <col min="10764" max="10764" width="6.5" style="168" customWidth="1"/>
    <col min="10765" max="10765" width="7.375" style="168" customWidth="1"/>
    <col min="10766" max="10766" width="3.5" style="168" customWidth="1"/>
    <col min="10767" max="10767" width="3.875" style="168" customWidth="1"/>
    <col min="10768" max="10768" width="5.75" style="168" customWidth="1"/>
    <col min="10769" max="10769" width="11.5" style="168" customWidth="1"/>
    <col min="10770" max="10770" width="8.875" style="168" customWidth="1"/>
    <col min="10771" max="10771" width="9" style="168"/>
    <col min="10772" max="10772" width="3.75" style="168" customWidth="1"/>
    <col min="10773" max="10773" width="8.75" style="168" customWidth="1"/>
    <col min="10774" max="10774" width="8" style="168" customWidth="1"/>
    <col min="10775" max="10775" width="10.5" style="168" customWidth="1"/>
    <col min="10776" max="10776" width="10.125" style="168" customWidth="1"/>
    <col min="10777" max="10777" width="7.5" style="168" customWidth="1"/>
    <col min="10778" max="10778" width="17.375" style="168" customWidth="1"/>
    <col min="10779" max="10779" width="9.125" style="168" customWidth="1"/>
    <col min="10780" max="10780" width="6.5" style="168" customWidth="1"/>
    <col min="10781" max="10782" width="9.125" style="168" customWidth="1"/>
    <col min="10783" max="10784" width="7.5" style="168" customWidth="1"/>
    <col min="10785" max="10785" width="10.5" style="168" customWidth="1"/>
    <col min="10786" max="10787" width="8" style="168" customWidth="1"/>
    <col min="10788" max="10793" width="0" style="168" hidden="1" customWidth="1"/>
    <col min="10794" max="10795" width="8" style="168" customWidth="1"/>
    <col min="10796" max="11008" width="9" style="168"/>
    <col min="11009" max="11009" width="3.75" style="168" customWidth="1"/>
    <col min="11010" max="11010" width="26.625" style="168" customWidth="1"/>
    <col min="11011" max="11012" width="4.125" style="168" customWidth="1"/>
    <col min="11013" max="11013" width="7.375" style="168" customWidth="1"/>
    <col min="11014" max="11014" width="7.625" style="168" customWidth="1"/>
    <col min="11015" max="11015" width="4.125" style="168" customWidth="1"/>
    <col min="11016" max="11016" width="3.875" style="168" customWidth="1"/>
    <col min="11017" max="11017" width="4.75" style="168" customWidth="1"/>
    <col min="11018" max="11018" width="4.125" style="168" customWidth="1"/>
    <col min="11019" max="11019" width="4.375" style="168" customWidth="1"/>
    <col min="11020" max="11020" width="6.5" style="168" customWidth="1"/>
    <col min="11021" max="11021" width="7.375" style="168" customWidth="1"/>
    <col min="11022" max="11022" width="3.5" style="168" customWidth="1"/>
    <col min="11023" max="11023" width="3.875" style="168" customWidth="1"/>
    <col min="11024" max="11024" width="5.75" style="168" customWidth="1"/>
    <col min="11025" max="11025" width="11.5" style="168" customWidth="1"/>
    <col min="11026" max="11026" width="8.875" style="168" customWidth="1"/>
    <col min="11027" max="11027" width="9" style="168"/>
    <col min="11028" max="11028" width="3.75" style="168" customWidth="1"/>
    <col min="11029" max="11029" width="8.75" style="168" customWidth="1"/>
    <col min="11030" max="11030" width="8" style="168" customWidth="1"/>
    <col min="11031" max="11031" width="10.5" style="168" customWidth="1"/>
    <col min="11032" max="11032" width="10.125" style="168" customWidth="1"/>
    <col min="11033" max="11033" width="7.5" style="168" customWidth="1"/>
    <col min="11034" max="11034" width="17.375" style="168" customWidth="1"/>
    <col min="11035" max="11035" width="9.125" style="168" customWidth="1"/>
    <col min="11036" max="11036" width="6.5" style="168" customWidth="1"/>
    <col min="11037" max="11038" width="9.125" style="168" customWidth="1"/>
    <col min="11039" max="11040" width="7.5" style="168" customWidth="1"/>
    <col min="11041" max="11041" width="10.5" style="168" customWidth="1"/>
    <col min="11042" max="11043" width="8" style="168" customWidth="1"/>
    <col min="11044" max="11049" width="0" style="168" hidden="1" customWidth="1"/>
    <col min="11050" max="11051" width="8" style="168" customWidth="1"/>
    <col min="11052" max="11264" width="9" style="168"/>
    <col min="11265" max="11265" width="3.75" style="168" customWidth="1"/>
    <col min="11266" max="11266" width="26.625" style="168" customWidth="1"/>
    <col min="11267" max="11268" width="4.125" style="168" customWidth="1"/>
    <col min="11269" max="11269" width="7.375" style="168" customWidth="1"/>
    <col min="11270" max="11270" width="7.625" style="168" customWidth="1"/>
    <col min="11271" max="11271" width="4.125" style="168" customWidth="1"/>
    <col min="11272" max="11272" width="3.875" style="168" customWidth="1"/>
    <col min="11273" max="11273" width="4.75" style="168" customWidth="1"/>
    <col min="11274" max="11274" width="4.125" style="168" customWidth="1"/>
    <col min="11275" max="11275" width="4.375" style="168" customWidth="1"/>
    <col min="11276" max="11276" width="6.5" style="168" customWidth="1"/>
    <col min="11277" max="11277" width="7.375" style="168" customWidth="1"/>
    <col min="11278" max="11278" width="3.5" style="168" customWidth="1"/>
    <col min="11279" max="11279" width="3.875" style="168" customWidth="1"/>
    <col min="11280" max="11280" width="5.75" style="168" customWidth="1"/>
    <col min="11281" max="11281" width="11.5" style="168" customWidth="1"/>
    <col min="11282" max="11282" width="8.875" style="168" customWidth="1"/>
    <col min="11283" max="11283" width="9" style="168"/>
    <col min="11284" max="11284" width="3.75" style="168" customWidth="1"/>
    <col min="11285" max="11285" width="8.75" style="168" customWidth="1"/>
    <col min="11286" max="11286" width="8" style="168" customWidth="1"/>
    <col min="11287" max="11287" width="10.5" style="168" customWidth="1"/>
    <col min="11288" max="11288" width="10.125" style="168" customWidth="1"/>
    <col min="11289" max="11289" width="7.5" style="168" customWidth="1"/>
    <col min="11290" max="11290" width="17.375" style="168" customWidth="1"/>
    <col min="11291" max="11291" width="9.125" style="168" customWidth="1"/>
    <col min="11292" max="11292" width="6.5" style="168" customWidth="1"/>
    <col min="11293" max="11294" width="9.125" style="168" customWidth="1"/>
    <col min="11295" max="11296" width="7.5" style="168" customWidth="1"/>
    <col min="11297" max="11297" width="10.5" style="168" customWidth="1"/>
    <col min="11298" max="11299" width="8" style="168" customWidth="1"/>
    <col min="11300" max="11305" width="0" style="168" hidden="1" customWidth="1"/>
    <col min="11306" max="11307" width="8" style="168" customWidth="1"/>
    <col min="11308" max="11520" width="9" style="168"/>
    <col min="11521" max="11521" width="3.75" style="168" customWidth="1"/>
    <col min="11522" max="11522" width="26.625" style="168" customWidth="1"/>
    <col min="11523" max="11524" width="4.125" style="168" customWidth="1"/>
    <col min="11525" max="11525" width="7.375" style="168" customWidth="1"/>
    <col min="11526" max="11526" width="7.625" style="168" customWidth="1"/>
    <col min="11527" max="11527" width="4.125" style="168" customWidth="1"/>
    <col min="11528" max="11528" width="3.875" style="168" customWidth="1"/>
    <col min="11529" max="11529" width="4.75" style="168" customWidth="1"/>
    <col min="11530" max="11530" width="4.125" style="168" customWidth="1"/>
    <col min="11531" max="11531" width="4.375" style="168" customWidth="1"/>
    <col min="11532" max="11532" width="6.5" style="168" customWidth="1"/>
    <col min="11533" max="11533" width="7.375" style="168" customWidth="1"/>
    <col min="11534" max="11534" width="3.5" style="168" customWidth="1"/>
    <col min="11535" max="11535" width="3.875" style="168" customWidth="1"/>
    <col min="11536" max="11536" width="5.75" style="168" customWidth="1"/>
    <col min="11537" max="11537" width="11.5" style="168" customWidth="1"/>
    <col min="11538" max="11538" width="8.875" style="168" customWidth="1"/>
    <col min="11539" max="11539" width="9" style="168"/>
    <col min="11540" max="11540" width="3.75" style="168" customWidth="1"/>
    <col min="11541" max="11541" width="8.75" style="168" customWidth="1"/>
    <col min="11542" max="11542" width="8" style="168" customWidth="1"/>
    <col min="11543" max="11543" width="10.5" style="168" customWidth="1"/>
    <col min="11544" max="11544" width="10.125" style="168" customWidth="1"/>
    <col min="11545" max="11545" width="7.5" style="168" customWidth="1"/>
    <col min="11546" max="11546" width="17.375" style="168" customWidth="1"/>
    <col min="11547" max="11547" width="9.125" style="168" customWidth="1"/>
    <col min="11548" max="11548" width="6.5" style="168" customWidth="1"/>
    <col min="11549" max="11550" width="9.125" style="168" customWidth="1"/>
    <col min="11551" max="11552" width="7.5" style="168" customWidth="1"/>
    <col min="11553" max="11553" width="10.5" style="168" customWidth="1"/>
    <col min="11554" max="11555" width="8" style="168" customWidth="1"/>
    <col min="11556" max="11561" width="0" style="168" hidden="1" customWidth="1"/>
    <col min="11562" max="11563" width="8" style="168" customWidth="1"/>
    <col min="11564" max="11776" width="9" style="168"/>
    <col min="11777" max="11777" width="3.75" style="168" customWidth="1"/>
    <col min="11778" max="11778" width="26.625" style="168" customWidth="1"/>
    <col min="11779" max="11780" width="4.125" style="168" customWidth="1"/>
    <col min="11781" max="11781" width="7.375" style="168" customWidth="1"/>
    <col min="11782" max="11782" width="7.625" style="168" customWidth="1"/>
    <col min="11783" max="11783" width="4.125" style="168" customWidth="1"/>
    <col min="11784" max="11784" width="3.875" style="168" customWidth="1"/>
    <col min="11785" max="11785" width="4.75" style="168" customWidth="1"/>
    <col min="11786" max="11786" width="4.125" style="168" customWidth="1"/>
    <col min="11787" max="11787" width="4.375" style="168" customWidth="1"/>
    <col min="11788" max="11788" width="6.5" style="168" customWidth="1"/>
    <col min="11789" max="11789" width="7.375" style="168" customWidth="1"/>
    <col min="11790" max="11790" width="3.5" style="168" customWidth="1"/>
    <col min="11791" max="11791" width="3.875" style="168" customWidth="1"/>
    <col min="11792" max="11792" width="5.75" style="168" customWidth="1"/>
    <col min="11793" max="11793" width="11.5" style="168" customWidth="1"/>
    <col min="11794" max="11794" width="8.875" style="168" customWidth="1"/>
    <col min="11795" max="11795" width="9" style="168"/>
    <col min="11796" max="11796" width="3.75" style="168" customWidth="1"/>
    <col min="11797" max="11797" width="8.75" style="168" customWidth="1"/>
    <col min="11798" max="11798" width="8" style="168" customWidth="1"/>
    <col min="11799" max="11799" width="10.5" style="168" customWidth="1"/>
    <col min="11800" max="11800" width="10.125" style="168" customWidth="1"/>
    <col min="11801" max="11801" width="7.5" style="168" customWidth="1"/>
    <col min="11802" max="11802" width="17.375" style="168" customWidth="1"/>
    <col min="11803" max="11803" width="9.125" style="168" customWidth="1"/>
    <col min="11804" max="11804" width="6.5" style="168" customWidth="1"/>
    <col min="11805" max="11806" width="9.125" style="168" customWidth="1"/>
    <col min="11807" max="11808" width="7.5" style="168" customWidth="1"/>
    <col min="11809" max="11809" width="10.5" style="168" customWidth="1"/>
    <col min="11810" max="11811" width="8" style="168" customWidth="1"/>
    <col min="11812" max="11817" width="0" style="168" hidden="1" customWidth="1"/>
    <col min="11818" max="11819" width="8" style="168" customWidth="1"/>
    <col min="11820" max="12032" width="9" style="168"/>
    <col min="12033" max="12033" width="3.75" style="168" customWidth="1"/>
    <col min="12034" max="12034" width="26.625" style="168" customWidth="1"/>
    <col min="12035" max="12036" width="4.125" style="168" customWidth="1"/>
    <col min="12037" max="12037" width="7.375" style="168" customWidth="1"/>
    <col min="12038" max="12038" width="7.625" style="168" customWidth="1"/>
    <col min="12039" max="12039" width="4.125" style="168" customWidth="1"/>
    <col min="12040" max="12040" width="3.875" style="168" customWidth="1"/>
    <col min="12041" max="12041" width="4.75" style="168" customWidth="1"/>
    <col min="12042" max="12042" width="4.125" style="168" customWidth="1"/>
    <col min="12043" max="12043" width="4.375" style="168" customWidth="1"/>
    <col min="12044" max="12044" width="6.5" style="168" customWidth="1"/>
    <col min="12045" max="12045" width="7.375" style="168" customWidth="1"/>
    <col min="12046" max="12046" width="3.5" style="168" customWidth="1"/>
    <col min="12047" max="12047" width="3.875" style="168" customWidth="1"/>
    <col min="12048" max="12048" width="5.75" style="168" customWidth="1"/>
    <col min="12049" max="12049" width="11.5" style="168" customWidth="1"/>
    <col min="12050" max="12050" width="8.875" style="168" customWidth="1"/>
    <col min="12051" max="12051" width="9" style="168"/>
    <col min="12052" max="12052" width="3.75" style="168" customWidth="1"/>
    <col min="12053" max="12053" width="8.75" style="168" customWidth="1"/>
    <col min="12054" max="12054" width="8" style="168" customWidth="1"/>
    <col min="12055" max="12055" width="10.5" style="168" customWidth="1"/>
    <col min="12056" max="12056" width="10.125" style="168" customWidth="1"/>
    <col min="12057" max="12057" width="7.5" style="168" customWidth="1"/>
    <col min="12058" max="12058" width="17.375" style="168" customWidth="1"/>
    <col min="12059" max="12059" width="9.125" style="168" customWidth="1"/>
    <col min="12060" max="12060" width="6.5" style="168" customWidth="1"/>
    <col min="12061" max="12062" width="9.125" style="168" customWidth="1"/>
    <col min="12063" max="12064" width="7.5" style="168" customWidth="1"/>
    <col min="12065" max="12065" width="10.5" style="168" customWidth="1"/>
    <col min="12066" max="12067" width="8" style="168" customWidth="1"/>
    <col min="12068" max="12073" width="0" style="168" hidden="1" customWidth="1"/>
    <col min="12074" max="12075" width="8" style="168" customWidth="1"/>
    <col min="12076" max="12288" width="9" style="168"/>
    <col min="12289" max="12289" width="3.75" style="168" customWidth="1"/>
    <col min="12290" max="12290" width="26.625" style="168" customWidth="1"/>
    <col min="12291" max="12292" width="4.125" style="168" customWidth="1"/>
    <col min="12293" max="12293" width="7.375" style="168" customWidth="1"/>
    <col min="12294" max="12294" width="7.625" style="168" customWidth="1"/>
    <col min="12295" max="12295" width="4.125" style="168" customWidth="1"/>
    <col min="12296" max="12296" width="3.875" style="168" customWidth="1"/>
    <col min="12297" max="12297" width="4.75" style="168" customWidth="1"/>
    <col min="12298" max="12298" width="4.125" style="168" customWidth="1"/>
    <col min="12299" max="12299" width="4.375" style="168" customWidth="1"/>
    <col min="12300" max="12300" width="6.5" style="168" customWidth="1"/>
    <col min="12301" max="12301" width="7.375" style="168" customWidth="1"/>
    <col min="12302" max="12302" width="3.5" style="168" customWidth="1"/>
    <col min="12303" max="12303" width="3.875" style="168" customWidth="1"/>
    <col min="12304" max="12304" width="5.75" style="168" customWidth="1"/>
    <col min="12305" max="12305" width="11.5" style="168" customWidth="1"/>
    <col min="12306" max="12306" width="8.875" style="168" customWidth="1"/>
    <col min="12307" max="12307" width="9" style="168"/>
    <col min="12308" max="12308" width="3.75" style="168" customWidth="1"/>
    <col min="12309" max="12309" width="8.75" style="168" customWidth="1"/>
    <col min="12310" max="12310" width="8" style="168" customWidth="1"/>
    <col min="12311" max="12311" width="10.5" style="168" customWidth="1"/>
    <col min="12312" max="12312" width="10.125" style="168" customWidth="1"/>
    <col min="12313" max="12313" width="7.5" style="168" customWidth="1"/>
    <col min="12314" max="12314" width="17.375" style="168" customWidth="1"/>
    <col min="12315" max="12315" width="9.125" style="168" customWidth="1"/>
    <col min="12316" max="12316" width="6.5" style="168" customWidth="1"/>
    <col min="12317" max="12318" width="9.125" style="168" customWidth="1"/>
    <col min="12319" max="12320" width="7.5" style="168" customWidth="1"/>
    <col min="12321" max="12321" width="10.5" style="168" customWidth="1"/>
    <col min="12322" max="12323" width="8" style="168" customWidth="1"/>
    <col min="12324" max="12329" width="0" style="168" hidden="1" customWidth="1"/>
    <col min="12330" max="12331" width="8" style="168" customWidth="1"/>
    <col min="12332" max="12544" width="9" style="168"/>
    <col min="12545" max="12545" width="3.75" style="168" customWidth="1"/>
    <col min="12546" max="12546" width="26.625" style="168" customWidth="1"/>
    <col min="12547" max="12548" width="4.125" style="168" customWidth="1"/>
    <col min="12549" max="12549" width="7.375" style="168" customWidth="1"/>
    <col min="12550" max="12550" width="7.625" style="168" customWidth="1"/>
    <col min="12551" max="12551" width="4.125" style="168" customWidth="1"/>
    <col min="12552" max="12552" width="3.875" style="168" customWidth="1"/>
    <col min="12553" max="12553" width="4.75" style="168" customWidth="1"/>
    <col min="12554" max="12554" width="4.125" style="168" customWidth="1"/>
    <col min="12555" max="12555" width="4.375" style="168" customWidth="1"/>
    <col min="12556" max="12556" width="6.5" style="168" customWidth="1"/>
    <col min="12557" max="12557" width="7.375" style="168" customWidth="1"/>
    <col min="12558" max="12558" width="3.5" style="168" customWidth="1"/>
    <col min="12559" max="12559" width="3.875" style="168" customWidth="1"/>
    <col min="12560" max="12560" width="5.75" style="168" customWidth="1"/>
    <col min="12561" max="12561" width="11.5" style="168" customWidth="1"/>
    <col min="12562" max="12562" width="8.875" style="168" customWidth="1"/>
    <col min="12563" max="12563" width="9" style="168"/>
    <col min="12564" max="12564" width="3.75" style="168" customWidth="1"/>
    <col min="12565" max="12565" width="8.75" style="168" customWidth="1"/>
    <col min="12566" max="12566" width="8" style="168" customWidth="1"/>
    <col min="12567" max="12567" width="10.5" style="168" customWidth="1"/>
    <col min="12568" max="12568" width="10.125" style="168" customWidth="1"/>
    <col min="12569" max="12569" width="7.5" style="168" customWidth="1"/>
    <col min="12570" max="12570" width="17.375" style="168" customWidth="1"/>
    <col min="12571" max="12571" width="9.125" style="168" customWidth="1"/>
    <col min="12572" max="12572" width="6.5" style="168" customWidth="1"/>
    <col min="12573" max="12574" width="9.125" style="168" customWidth="1"/>
    <col min="12575" max="12576" width="7.5" style="168" customWidth="1"/>
    <col min="12577" max="12577" width="10.5" style="168" customWidth="1"/>
    <col min="12578" max="12579" width="8" style="168" customWidth="1"/>
    <col min="12580" max="12585" width="0" style="168" hidden="1" customWidth="1"/>
    <col min="12586" max="12587" width="8" style="168" customWidth="1"/>
    <col min="12588" max="12800" width="9" style="168"/>
    <col min="12801" max="12801" width="3.75" style="168" customWidth="1"/>
    <col min="12802" max="12802" width="26.625" style="168" customWidth="1"/>
    <col min="12803" max="12804" width="4.125" style="168" customWidth="1"/>
    <col min="12805" max="12805" width="7.375" style="168" customWidth="1"/>
    <col min="12806" max="12806" width="7.625" style="168" customWidth="1"/>
    <col min="12807" max="12807" width="4.125" style="168" customWidth="1"/>
    <col min="12808" max="12808" width="3.875" style="168" customWidth="1"/>
    <col min="12809" max="12809" width="4.75" style="168" customWidth="1"/>
    <col min="12810" max="12810" width="4.125" style="168" customWidth="1"/>
    <col min="12811" max="12811" width="4.375" style="168" customWidth="1"/>
    <col min="12812" max="12812" width="6.5" style="168" customWidth="1"/>
    <col min="12813" max="12813" width="7.375" style="168" customWidth="1"/>
    <col min="12814" max="12814" width="3.5" style="168" customWidth="1"/>
    <col min="12815" max="12815" width="3.875" style="168" customWidth="1"/>
    <col min="12816" max="12816" width="5.75" style="168" customWidth="1"/>
    <col min="12817" max="12817" width="11.5" style="168" customWidth="1"/>
    <col min="12818" max="12818" width="8.875" style="168" customWidth="1"/>
    <col min="12819" max="12819" width="9" style="168"/>
    <col min="12820" max="12820" width="3.75" style="168" customWidth="1"/>
    <col min="12821" max="12821" width="8.75" style="168" customWidth="1"/>
    <col min="12822" max="12822" width="8" style="168" customWidth="1"/>
    <col min="12823" max="12823" width="10.5" style="168" customWidth="1"/>
    <col min="12824" max="12824" width="10.125" style="168" customWidth="1"/>
    <col min="12825" max="12825" width="7.5" style="168" customWidth="1"/>
    <col min="12826" max="12826" width="17.375" style="168" customWidth="1"/>
    <col min="12827" max="12827" width="9.125" style="168" customWidth="1"/>
    <col min="12828" max="12828" width="6.5" style="168" customWidth="1"/>
    <col min="12829" max="12830" width="9.125" style="168" customWidth="1"/>
    <col min="12831" max="12832" width="7.5" style="168" customWidth="1"/>
    <col min="12833" max="12833" width="10.5" style="168" customWidth="1"/>
    <col min="12834" max="12835" width="8" style="168" customWidth="1"/>
    <col min="12836" max="12841" width="0" style="168" hidden="1" customWidth="1"/>
    <col min="12842" max="12843" width="8" style="168" customWidth="1"/>
    <col min="12844" max="13056" width="9" style="168"/>
    <col min="13057" max="13057" width="3.75" style="168" customWidth="1"/>
    <col min="13058" max="13058" width="26.625" style="168" customWidth="1"/>
    <col min="13059" max="13060" width="4.125" style="168" customWidth="1"/>
    <col min="13061" max="13061" width="7.375" style="168" customWidth="1"/>
    <col min="13062" max="13062" width="7.625" style="168" customWidth="1"/>
    <col min="13063" max="13063" width="4.125" style="168" customWidth="1"/>
    <col min="13064" max="13064" width="3.875" style="168" customWidth="1"/>
    <col min="13065" max="13065" width="4.75" style="168" customWidth="1"/>
    <col min="13066" max="13066" width="4.125" style="168" customWidth="1"/>
    <col min="13067" max="13067" width="4.375" style="168" customWidth="1"/>
    <col min="13068" max="13068" width="6.5" style="168" customWidth="1"/>
    <col min="13069" max="13069" width="7.375" style="168" customWidth="1"/>
    <col min="13070" max="13070" width="3.5" style="168" customWidth="1"/>
    <col min="13071" max="13071" width="3.875" style="168" customWidth="1"/>
    <col min="13072" max="13072" width="5.75" style="168" customWidth="1"/>
    <col min="13073" max="13073" width="11.5" style="168" customWidth="1"/>
    <col min="13074" max="13074" width="8.875" style="168" customWidth="1"/>
    <col min="13075" max="13075" width="9" style="168"/>
    <col min="13076" max="13076" width="3.75" style="168" customWidth="1"/>
    <col min="13077" max="13077" width="8.75" style="168" customWidth="1"/>
    <col min="13078" max="13078" width="8" style="168" customWidth="1"/>
    <col min="13079" max="13079" width="10.5" style="168" customWidth="1"/>
    <col min="13080" max="13080" width="10.125" style="168" customWidth="1"/>
    <col min="13081" max="13081" width="7.5" style="168" customWidth="1"/>
    <col min="13082" max="13082" width="17.375" style="168" customWidth="1"/>
    <col min="13083" max="13083" width="9.125" style="168" customWidth="1"/>
    <col min="13084" max="13084" width="6.5" style="168" customWidth="1"/>
    <col min="13085" max="13086" width="9.125" style="168" customWidth="1"/>
    <col min="13087" max="13088" width="7.5" style="168" customWidth="1"/>
    <col min="13089" max="13089" width="10.5" style="168" customWidth="1"/>
    <col min="13090" max="13091" width="8" style="168" customWidth="1"/>
    <col min="13092" max="13097" width="0" style="168" hidden="1" customWidth="1"/>
    <col min="13098" max="13099" width="8" style="168" customWidth="1"/>
    <col min="13100" max="13312" width="9" style="168"/>
    <col min="13313" max="13313" width="3.75" style="168" customWidth="1"/>
    <col min="13314" max="13314" width="26.625" style="168" customWidth="1"/>
    <col min="13315" max="13316" width="4.125" style="168" customWidth="1"/>
    <col min="13317" max="13317" width="7.375" style="168" customWidth="1"/>
    <col min="13318" max="13318" width="7.625" style="168" customWidth="1"/>
    <col min="13319" max="13319" width="4.125" style="168" customWidth="1"/>
    <col min="13320" max="13320" width="3.875" style="168" customWidth="1"/>
    <col min="13321" max="13321" width="4.75" style="168" customWidth="1"/>
    <col min="13322" max="13322" width="4.125" style="168" customWidth="1"/>
    <col min="13323" max="13323" width="4.375" style="168" customWidth="1"/>
    <col min="13324" max="13324" width="6.5" style="168" customWidth="1"/>
    <col min="13325" max="13325" width="7.375" style="168" customWidth="1"/>
    <col min="13326" max="13326" width="3.5" style="168" customWidth="1"/>
    <col min="13327" max="13327" width="3.875" style="168" customWidth="1"/>
    <col min="13328" max="13328" width="5.75" style="168" customWidth="1"/>
    <col min="13329" max="13329" width="11.5" style="168" customWidth="1"/>
    <col min="13330" max="13330" width="8.875" style="168" customWidth="1"/>
    <col min="13331" max="13331" width="9" style="168"/>
    <col min="13332" max="13332" width="3.75" style="168" customWidth="1"/>
    <col min="13333" max="13333" width="8.75" style="168" customWidth="1"/>
    <col min="13334" max="13334" width="8" style="168" customWidth="1"/>
    <col min="13335" max="13335" width="10.5" style="168" customWidth="1"/>
    <col min="13336" max="13336" width="10.125" style="168" customWidth="1"/>
    <col min="13337" max="13337" width="7.5" style="168" customWidth="1"/>
    <col min="13338" max="13338" width="17.375" style="168" customWidth="1"/>
    <col min="13339" max="13339" width="9.125" style="168" customWidth="1"/>
    <col min="13340" max="13340" width="6.5" style="168" customWidth="1"/>
    <col min="13341" max="13342" width="9.125" style="168" customWidth="1"/>
    <col min="13343" max="13344" width="7.5" style="168" customWidth="1"/>
    <col min="13345" max="13345" width="10.5" style="168" customWidth="1"/>
    <col min="13346" max="13347" width="8" style="168" customWidth="1"/>
    <col min="13348" max="13353" width="0" style="168" hidden="1" customWidth="1"/>
    <col min="13354" max="13355" width="8" style="168" customWidth="1"/>
    <col min="13356" max="13568" width="9" style="168"/>
    <col min="13569" max="13569" width="3.75" style="168" customWidth="1"/>
    <col min="13570" max="13570" width="26.625" style="168" customWidth="1"/>
    <col min="13571" max="13572" width="4.125" style="168" customWidth="1"/>
    <col min="13573" max="13573" width="7.375" style="168" customWidth="1"/>
    <col min="13574" max="13574" width="7.625" style="168" customWidth="1"/>
    <col min="13575" max="13575" width="4.125" style="168" customWidth="1"/>
    <col min="13576" max="13576" width="3.875" style="168" customWidth="1"/>
    <col min="13577" max="13577" width="4.75" style="168" customWidth="1"/>
    <col min="13578" max="13578" width="4.125" style="168" customWidth="1"/>
    <col min="13579" max="13579" width="4.375" style="168" customWidth="1"/>
    <col min="13580" max="13580" width="6.5" style="168" customWidth="1"/>
    <col min="13581" max="13581" width="7.375" style="168" customWidth="1"/>
    <col min="13582" max="13582" width="3.5" style="168" customWidth="1"/>
    <col min="13583" max="13583" width="3.875" style="168" customWidth="1"/>
    <col min="13584" max="13584" width="5.75" style="168" customWidth="1"/>
    <col min="13585" max="13585" width="11.5" style="168" customWidth="1"/>
    <col min="13586" max="13586" width="8.875" style="168" customWidth="1"/>
    <col min="13587" max="13587" width="9" style="168"/>
    <col min="13588" max="13588" width="3.75" style="168" customWidth="1"/>
    <col min="13589" max="13589" width="8.75" style="168" customWidth="1"/>
    <col min="13590" max="13590" width="8" style="168" customWidth="1"/>
    <col min="13591" max="13591" width="10.5" style="168" customWidth="1"/>
    <col min="13592" max="13592" width="10.125" style="168" customWidth="1"/>
    <col min="13593" max="13593" width="7.5" style="168" customWidth="1"/>
    <col min="13594" max="13594" width="17.375" style="168" customWidth="1"/>
    <col min="13595" max="13595" width="9.125" style="168" customWidth="1"/>
    <col min="13596" max="13596" width="6.5" style="168" customWidth="1"/>
    <col min="13597" max="13598" width="9.125" style="168" customWidth="1"/>
    <col min="13599" max="13600" width="7.5" style="168" customWidth="1"/>
    <col min="13601" max="13601" width="10.5" style="168" customWidth="1"/>
    <col min="13602" max="13603" width="8" style="168" customWidth="1"/>
    <col min="13604" max="13609" width="0" style="168" hidden="1" customWidth="1"/>
    <col min="13610" max="13611" width="8" style="168" customWidth="1"/>
    <col min="13612" max="13824" width="9" style="168"/>
    <col min="13825" max="13825" width="3.75" style="168" customWidth="1"/>
    <col min="13826" max="13826" width="26.625" style="168" customWidth="1"/>
    <col min="13827" max="13828" width="4.125" style="168" customWidth="1"/>
    <col min="13829" max="13829" width="7.375" style="168" customWidth="1"/>
    <col min="13830" max="13830" width="7.625" style="168" customWidth="1"/>
    <col min="13831" max="13831" width="4.125" style="168" customWidth="1"/>
    <col min="13832" max="13832" width="3.875" style="168" customWidth="1"/>
    <col min="13833" max="13833" width="4.75" style="168" customWidth="1"/>
    <col min="13834" max="13834" width="4.125" style="168" customWidth="1"/>
    <col min="13835" max="13835" width="4.375" style="168" customWidth="1"/>
    <col min="13836" max="13836" width="6.5" style="168" customWidth="1"/>
    <col min="13837" max="13837" width="7.375" style="168" customWidth="1"/>
    <col min="13838" max="13838" width="3.5" style="168" customWidth="1"/>
    <col min="13839" max="13839" width="3.875" style="168" customWidth="1"/>
    <col min="13840" max="13840" width="5.75" style="168" customWidth="1"/>
    <col min="13841" max="13841" width="11.5" style="168" customWidth="1"/>
    <col min="13842" max="13842" width="8.875" style="168" customWidth="1"/>
    <col min="13843" max="13843" width="9" style="168"/>
    <col min="13844" max="13844" width="3.75" style="168" customWidth="1"/>
    <col min="13845" max="13845" width="8.75" style="168" customWidth="1"/>
    <col min="13846" max="13846" width="8" style="168" customWidth="1"/>
    <col min="13847" max="13847" width="10.5" style="168" customWidth="1"/>
    <col min="13848" max="13848" width="10.125" style="168" customWidth="1"/>
    <col min="13849" max="13849" width="7.5" style="168" customWidth="1"/>
    <col min="13850" max="13850" width="17.375" style="168" customWidth="1"/>
    <col min="13851" max="13851" width="9.125" style="168" customWidth="1"/>
    <col min="13852" max="13852" width="6.5" style="168" customWidth="1"/>
    <col min="13853" max="13854" width="9.125" style="168" customWidth="1"/>
    <col min="13855" max="13856" width="7.5" style="168" customWidth="1"/>
    <col min="13857" max="13857" width="10.5" style="168" customWidth="1"/>
    <col min="13858" max="13859" width="8" style="168" customWidth="1"/>
    <col min="13860" max="13865" width="0" style="168" hidden="1" customWidth="1"/>
    <col min="13866" max="13867" width="8" style="168" customWidth="1"/>
    <col min="13868" max="14080" width="9" style="168"/>
    <col min="14081" max="14081" width="3.75" style="168" customWidth="1"/>
    <col min="14082" max="14082" width="26.625" style="168" customWidth="1"/>
    <col min="14083" max="14084" width="4.125" style="168" customWidth="1"/>
    <col min="14085" max="14085" width="7.375" style="168" customWidth="1"/>
    <col min="14086" max="14086" width="7.625" style="168" customWidth="1"/>
    <col min="14087" max="14087" width="4.125" style="168" customWidth="1"/>
    <col min="14088" max="14088" width="3.875" style="168" customWidth="1"/>
    <col min="14089" max="14089" width="4.75" style="168" customWidth="1"/>
    <col min="14090" max="14090" width="4.125" style="168" customWidth="1"/>
    <col min="14091" max="14091" width="4.375" style="168" customWidth="1"/>
    <col min="14092" max="14092" width="6.5" style="168" customWidth="1"/>
    <col min="14093" max="14093" width="7.375" style="168" customWidth="1"/>
    <col min="14094" max="14094" width="3.5" style="168" customWidth="1"/>
    <col min="14095" max="14095" width="3.875" style="168" customWidth="1"/>
    <col min="14096" max="14096" width="5.75" style="168" customWidth="1"/>
    <col min="14097" max="14097" width="11.5" style="168" customWidth="1"/>
    <col min="14098" max="14098" width="8.875" style="168" customWidth="1"/>
    <col min="14099" max="14099" width="9" style="168"/>
    <col min="14100" max="14100" width="3.75" style="168" customWidth="1"/>
    <col min="14101" max="14101" width="8.75" style="168" customWidth="1"/>
    <col min="14102" max="14102" width="8" style="168" customWidth="1"/>
    <col min="14103" max="14103" width="10.5" style="168" customWidth="1"/>
    <col min="14104" max="14104" width="10.125" style="168" customWidth="1"/>
    <col min="14105" max="14105" width="7.5" style="168" customWidth="1"/>
    <col min="14106" max="14106" width="17.375" style="168" customWidth="1"/>
    <col min="14107" max="14107" width="9.125" style="168" customWidth="1"/>
    <col min="14108" max="14108" width="6.5" style="168" customWidth="1"/>
    <col min="14109" max="14110" width="9.125" style="168" customWidth="1"/>
    <col min="14111" max="14112" width="7.5" style="168" customWidth="1"/>
    <col min="14113" max="14113" width="10.5" style="168" customWidth="1"/>
    <col min="14114" max="14115" width="8" style="168" customWidth="1"/>
    <col min="14116" max="14121" width="0" style="168" hidden="1" customWidth="1"/>
    <col min="14122" max="14123" width="8" style="168" customWidth="1"/>
    <col min="14124" max="14336" width="9" style="168"/>
    <col min="14337" max="14337" width="3.75" style="168" customWidth="1"/>
    <col min="14338" max="14338" width="26.625" style="168" customWidth="1"/>
    <col min="14339" max="14340" width="4.125" style="168" customWidth="1"/>
    <col min="14341" max="14341" width="7.375" style="168" customWidth="1"/>
    <col min="14342" max="14342" width="7.625" style="168" customWidth="1"/>
    <col min="14343" max="14343" width="4.125" style="168" customWidth="1"/>
    <col min="14344" max="14344" width="3.875" style="168" customWidth="1"/>
    <col min="14345" max="14345" width="4.75" style="168" customWidth="1"/>
    <col min="14346" max="14346" width="4.125" style="168" customWidth="1"/>
    <col min="14347" max="14347" width="4.375" style="168" customWidth="1"/>
    <col min="14348" max="14348" width="6.5" style="168" customWidth="1"/>
    <col min="14349" max="14349" width="7.375" style="168" customWidth="1"/>
    <col min="14350" max="14350" width="3.5" style="168" customWidth="1"/>
    <col min="14351" max="14351" width="3.875" style="168" customWidth="1"/>
    <col min="14352" max="14352" width="5.75" style="168" customWidth="1"/>
    <col min="14353" max="14353" width="11.5" style="168" customWidth="1"/>
    <col min="14354" max="14354" width="8.875" style="168" customWidth="1"/>
    <col min="14355" max="14355" width="9" style="168"/>
    <col min="14356" max="14356" width="3.75" style="168" customWidth="1"/>
    <col min="14357" max="14357" width="8.75" style="168" customWidth="1"/>
    <col min="14358" max="14358" width="8" style="168" customWidth="1"/>
    <col min="14359" max="14359" width="10.5" style="168" customWidth="1"/>
    <col min="14360" max="14360" width="10.125" style="168" customWidth="1"/>
    <col min="14361" max="14361" width="7.5" style="168" customWidth="1"/>
    <col min="14362" max="14362" width="17.375" style="168" customWidth="1"/>
    <col min="14363" max="14363" width="9.125" style="168" customWidth="1"/>
    <col min="14364" max="14364" width="6.5" style="168" customWidth="1"/>
    <col min="14365" max="14366" width="9.125" style="168" customWidth="1"/>
    <col min="14367" max="14368" width="7.5" style="168" customWidth="1"/>
    <col min="14369" max="14369" width="10.5" style="168" customWidth="1"/>
    <col min="14370" max="14371" width="8" style="168" customWidth="1"/>
    <col min="14372" max="14377" width="0" style="168" hidden="1" customWidth="1"/>
    <col min="14378" max="14379" width="8" style="168" customWidth="1"/>
    <col min="14380" max="14592" width="9" style="168"/>
    <col min="14593" max="14593" width="3.75" style="168" customWidth="1"/>
    <col min="14594" max="14594" width="26.625" style="168" customWidth="1"/>
    <col min="14595" max="14596" width="4.125" style="168" customWidth="1"/>
    <col min="14597" max="14597" width="7.375" style="168" customWidth="1"/>
    <col min="14598" max="14598" width="7.625" style="168" customWidth="1"/>
    <col min="14599" max="14599" width="4.125" style="168" customWidth="1"/>
    <col min="14600" max="14600" width="3.875" style="168" customWidth="1"/>
    <col min="14601" max="14601" width="4.75" style="168" customWidth="1"/>
    <col min="14602" max="14602" width="4.125" style="168" customWidth="1"/>
    <col min="14603" max="14603" width="4.375" style="168" customWidth="1"/>
    <col min="14604" max="14604" width="6.5" style="168" customWidth="1"/>
    <col min="14605" max="14605" width="7.375" style="168" customWidth="1"/>
    <col min="14606" max="14606" width="3.5" style="168" customWidth="1"/>
    <col min="14607" max="14607" width="3.875" style="168" customWidth="1"/>
    <col min="14608" max="14608" width="5.75" style="168" customWidth="1"/>
    <col min="14609" max="14609" width="11.5" style="168" customWidth="1"/>
    <col min="14610" max="14610" width="8.875" style="168" customWidth="1"/>
    <col min="14611" max="14611" width="9" style="168"/>
    <col min="14612" max="14612" width="3.75" style="168" customWidth="1"/>
    <col min="14613" max="14613" width="8.75" style="168" customWidth="1"/>
    <col min="14614" max="14614" width="8" style="168" customWidth="1"/>
    <col min="14615" max="14615" width="10.5" style="168" customWidth="1"/>
    <col min="14616" max="14616" width="10.125" style="168" customWidth="1"/>
    <col min="14617" max="14617" width="7.5" style="168" customWidth="1"/>
    <col min="14618" max="14618" width="17.375" style="168" customWidth="1"/>
    <col min="14619" max="14619" width="9.125" style="168" customWidth="1"/>
    <col min="14620" max="14620" width="6.5" style="168" customWidth="1"/>
    <col min="14621" max="14622" width="9.125" style="168" customWidth="1"/>
    <col min="14623" max="14624" width="7.5" style="168" customWidth="1"/>
    <col min="14625" max="14625" width="10.5" style="168" customWidth="1"/>
    <col min="14626" max="14627" width="8" style="168" customWidth="1"/>
    <col min="14628" max="14633" width="0" style="168" hidden="1" customWidth="1"/>
    <col min="14634" max="14635" width="8" style="168" customWidth="1"/>
    <col min="14636" max="14848" width="9" style="168"/>
    <col min="14849" max="14849" width="3.75" style="168" customWidth="1"/>
    <col min="14850" max="14850" width="26.625" style="168" customWidth="1"/>
    <col min="14851" max="14852" width="4.125" style="168" customWidth="1"/>
    <col min="14853" max="14853" width="7.375" style="168" customWidth="1"/>
    <col min="14854" max="14854" width="7.625" style="168" customWidth="1"/>
    <col min="14855" max="14855" width="4.125" style="168" customWidth="1"/>
    <col min="14856" max="14856" width="3.875" style="168" customWidth="1"/>
    <col min="14857" max="14857" width="4.75" style="168" customWidth="1"/>
    <col min="14858" max="14858" width="4.125" style="168" customWidth="1"/>
    <col min="14859" max="14859" width="4.375" style="168" customWidth="1"/>
    <col min="14860" max="14860" width="6.5" style="168" customWidth="1"/>
    <col min="14861" max="14861" width="7.375" style="168" customWidth="1"/>
    <col min="14862" max="14862" width="3.5" style="168" customWidth="1"/>
    <col min="14863" max="14863" width="3.875" style="168" customWidth="1"/>
    <col min="14864" max="14864" width="5.75" style="168" customWidth="1"/>
    <col min="14865" max="14865" width="11.5" style="168" customWidth="1"/>
    <col min="14866" max="14866" width="8.875" style="168" customWidth="1"/>
    <col min="14867" max="14867" width="9" style="168"/>
    <col min="14868" max="14868" width="3.75" style="168" customWidth="1"/>
    <col min="14869" max="14869" width="8.75" style="168" customWidth="1"/>
    <col min="14870" max="14870" width="8" style="168" customWidth="1"/>
    <col min="14871" max="14871" width="10.5" style="168" customWidth="1"/>
    <col min="14872" max="14872" width="10.125" style="168" customWidth="1"/>
    <col min="14873" max="14873" width="7.5" style="168" customWidth="1"/>
    <col min="14874" max="14874" width="17.375" style="168" customWidth="1"/>
    <col min="14875" max="14875" width="9.125" style="168" customWidth="1"/>
    <col min="14876" max="14876" width="6.5" style="168" customWidth="1"/>
    <col min="14877" max="14878" width="9.125" style="168" customWidth="1"/>
    <col min="14879" max="14880" width="7.5" style="168" customWidth="1"/>
    <col min="14881" max="14881" width="10.5" style="168" customWidth="1"/>
    <col min="14882" max="14883" width="8" style="168" customWidth="1"/>
    <col min="14884" max="14889" width="0" style="168" hidden="1" customWidth="1"/>
    <col min="14890" max="14891" width="8" style="168" customWidth="1"/>
    <col min="14892" max="15104" width="9" style="168"/>
    <col min="15105" max="15105" width="3.75" style="168" customWidth="1"/>
    <col min="15106" max="15106" width="26.625" style="168" customWidth="1"/>
    <col min="15107" max="15108" width="4.125" style="168" customWidth="1"/>
    <col min="15109" max="15109" width="7.375" style="168" customWidth="1"/>
    <col min="15110" max="15110" width="7.625" style="168" customWidth="1"/>
    <col min="15111" max="15111" width="4.125" style="168" customWidth="1"/>
    <col min="15112" max="15112" width="3.875" style="168" customWidth="1"/>
    <col min="15113" max="15113" width="4.75" style="168" customWidth="1"/>
    <col min="15114" max="15114" width="4.125" style="168" customWidth="1"/>
    <col min="15115" max="15115" width="4.375" style="168" customWidth="1"/>
    <col min="15116" max="15116" width="6.5" style="168" customWidth="1"/>
    <col min="15117" max="15117" width="7.375" style="168" customWidth="1"/>
    <col min="15118" max="15118" width="3.5" style="168" customWidth="1"/>
    <col min="15119" max="15119" width="3.875" style="168" customWidth="1"/>
    <col min="15120" max="15120" width="5.75" style="168" customWidth="1"/>
    <col min="15121" max="15121" width="11.5" style="168" customWidth="1"/>
    <col min="15122" max="15122" width="8.875" style="168" customWidth="1"/>
    <col min="15123" max="15123" width="9" style="168"/>
    <col min="15124" max="15124" width="3.75" style="168" customWidth="1"/>
    <col min="15125" max="15125" width="8.75" style="168" customWidth="1"/>
    <col min="15126" max="15126" width="8" style="168" customWidth="1"/>
    <col min="15127" max="15127" width="10.5" style="168" customWidth="1"/>
    <col min="15128" max="15128" width="10.125" style="168" customWidth="1"/>
    <col min="15129" max="15129" width="7.5" style="168" customWidth="1"/>
    <col min="15130" max="15130" width="17.375" style="168" customWidth="1"/>
    <col min="15131" max="15131" width="9.125" style="168" customWidth="1"/>
    <col min="15132" max="15132" width="6.5" style="168" customWidth="1"/>
    <col min="15133" max="15134" width="9.125" style="168" customWidth="1"/>
    <col min="15135" max="15136" width="7.5" style="168" customWidth="1"/>
    <col min="15137" max="15137" width="10.5" style="168" customWidth="1"/>
    <col min="15138" max="15139" width="8" style="168" customWidth="1"/>
    <col min="15140" max="15145" width="0" style="168" hidden="1" customWidth="1"/>
    <col min="15146" max="15147" width="8" style="168" customWidth="1"/>
    <col min="15148" max="15360" width="9" style="168"/>
    <col min="15361" max="15361" width="3.75" style="168" customWidth="1"/>
    <col min="15362" max="15362" width="26.625" style="168" customWidth="1"/>
    <col min="15363" max="15364" width="4.125" style="168" customWidth="1"/>
    <col min="15365" max="15365" width="7.375" style="168" customWidth="1"/>
    <col min="15366" max="15366" width="7.625" style="168" customWidth="1"/>
    <col min="15367" max="15367" width="4.125" style="168" customWidth="1"/>
    <col min="15368" max="15368" width="3.875" style="168" customWidth="1"/>
    <col min="15369" max="15369" width="4.75" style="168" customWidth="1"/>
    <col min="15370" max="15370" width="4.125" style="168" customWidth="1"/>
    <col min="15371" max="15371" width="4.375" style="168" customWidth="1"/>
    <col min="15372" max="15372" width="6.5" style="168" customWidth="1"/>
    <col min="15373" max="15373" width="7.375" style="168" customWidth="1"/>
    <col min="15374" max="15374" width="3.5" style="168" customWidth="1"/>
    <col min="15375" max="15375" width="3.875" style="168" customWidth="1"/>
    <col min="15376" max="15376" width="5.75" style="168" customWidth="1"/>
    <col min="15377" max="15377" width="11.5" style="168" customWidth="1"/>
    <col min="15378" max="15378" width="8.875" style="168" customWidth="1"/>
    <col min="15379" max="15379" width="9" style="168"/>
    <col min="15380" max="15380" width="3.75" style="168" customWidth="1"/>
    <col min="15381" max="15381" width="8.75" style="168" customWidth="1"/>
    <col min="15382" max="15382" width="8" style="168" customWidth="1"/>
    <col min="15383" max="15383" width="10.5" style="168" customWidth="1"/>
    <col min="15384" max="15384" width="10.125" style="168" customWidth="1"/>
    <col min="15385" max="15385" width="7.5" style="168" customWidth="1"/>
    <col min="15386" max="15386" width="17.375" style="168" customWidth="1"/>
    <col min="15387" max="15387" width="9.125" style="168" customWidth="1"/>
    <col min="15388" max="15388" width="6.5" style="168" customWidth="1"/>
    <col min="15389" max="15390" width="9.125" style="168" customWidth="1"/>
    <col min="15391" max="15392" width="7.5" style="168" customWidth="1"/>
    <col min="15393" max="15393" width="10.5" style="168" customWidth="1"/>
    <col min="15394" max="15395" width="8" style="168" customWidth="1"/>
    <col min="15396" max="15401" width="0" style="168" hidden="1" customWidth="1"/>
    <col min="15402" max="15403" width="8" style="168" customWidth="1"/>
    <col min="15404" max="15616" width="9" style="168"/>
    <col min="15617" max="15617" width="3.75" style="168" customWidth="1"/>
    <col min="15618" max="15618" width="26.625" style="168" customWidth="1"/>
    <col min="15619" max="15620" width="4.125" style="168" customWidth="1"/>
    <col min="15621" max="15621" width="7.375" style="168" customWidth="1"/>
    <col min="15622" max="15622" width="7.625" style="168" customWidth="1"/>
    <col min="15623" max="15623" width="4.125" style="168" customWidth="1"/>
    <col min="15624" max="15624" width="3.875" style="168" customWidth="1"/>
    <col min="15625" max="15625" width="4.75" style="168" customWidth="1"/>
    <col min="15626" max="15626" width="4.125" style="168" customWidth="1"/>
    <col min="15627" max="15627" width="4.375" style="168" customWidth="1"/>
    <col min="15628" max="15628" width="6.5" style="168" customWidth="1"/>
    <col min="15629" max="15629" width="7.375" style="168" customWidth="1"/>
    <col min="15630" max="15630" width="3.5" style="168" customWidth="1"/>
    <col min="15631" max="15631" width="3.875" style="168" customWidth="1"/>
    <col min="15632" max="15632" width="5.75" style="168" customWidth="1"/>
    <col min="15633" max="15633" width="11.5" style="168" customWidth="1"/>
    <col min="15634" max="15634" width="8.875" style="168" customWidth="1"/>
    <col min="15635" max="15635" width="9" style="168"/>
    <col min="15636" max="15636" width="3.75" style="168" customWidth="1"/>
    <col min="15637" max="15637" width="8.75" style="168" customWidth="1"/>
    <col min="15638" max="15638" width="8" style="168" customWidth="1"/>
    <col min="15639" max="15639" width="10.5" style="168" customWidth="1"/>
    <col min="15640" max="15640" width="10.125" style="168" customWidth="1"/>
    <col min="15641" max="15641" width="7.5" style="168" customWidth="1"/>
    <col min="15642" max="15642" width="17.375" style="168" customWidth="1"/>
    <col min="15643" max="15643" width="9.125" style="168" customWidth="1"/>
    <col min="15644" max="15644" width="6.5" style="168" customWidth="1"/>
    <col min="15645" max="15646" width="9.125" style="168" customWidth="1"/>
    <col min="15647" max="15648" width="7.5" style="168" customWidth="1"/>
    <col min="15649" max="15649" width="10.5" style="168" customWidth="1"/>
    <col min="15650" max="15651" width="8" style="168" customWidth="1"/>
    <col min="15652" max="15657" width="0" style="168" hidden="1" customWidth="1"/>
    <col min="15658" max="15659" width="8" style="168" customWidth="1"/>
    <col min="15660" max="15872" width="9" style="168"/>
    <col min="15873" max="15873" width="3.75" style="168" customWidth="1"/>
    <col min="15874" max="15874" width="26.625" style="168" customWidth="1"/>
    <col min="15875" max="15876" width="4.125" style="168" customWidth="1"/>
    <col min="15877" max="15877" width="7.375" style="168" customWidth="1"/>
    <col min="15878" max="15878" width="7.625" style="168" customWidth="1"/>
    <col min="15879" max="15879" width="4.125" style="168" customWidth="1"/>
    <col min="15880" max="15880" width="3.875" style="168" customWidth="1"/>
    <col min="15881" max="15881" width="4.75" style="168" customWidth="1"/>
    <col min="15882" max="15882" width="4.125" style="168" customWidth="1"/>
    <col min="15883" max="15883" width="4.375" style="168" customWidth="1"/>
    <col min="15884" max="15884" width="6.5" style="168" customWidth="1"/>
    <col min="15885" max="15885" width="7.375" style="168" customWidth="1"/>
    <col min="15886" max="15886" width="3.5" style="168" customWidth="1"/>
    <col min="15887" max="15887" width="3.875" style="168" customWidth="1"/>
    <col min="15888" max="15888" width="5.75" style="168" customWidth="1"/>
    <col min="15889" max="15889" width="11.5" style="168" customWidth="1"/>
    <col min="15890" max="15890" width="8.875" style="168" customWidth="1"/>
    <col min="15891" max="15891" width="9" style="168"/>
    <col min="15892" max="15892" width="3.75" style="168" customWidth="1"/>
    <col min="15893" max="15893" width="8.75" style="168" customWidth="1"/>
    <col min="15894" max="15894" width="8" style="168" customWidth="1"/>
    <col min="15895" max="15895" width="10.5" style="168" customWidth="1"/>
    <col min="15896" max="15896" width="10.125" style="168" customWidth="1"/>
    <col min="15897" max="15897" width="7.5" style="168" customWidth="1"/>
    <col min="15898" max="15898" width="17.375" style="168" customWidth="1"/>
    <col min="15899" max="15899" width="9.125" style="168" customWidth="1"/>
    <col min="15900" max="15900" width="6.5" style="168" customWidth="1"/>
    <col min="15901" max="15902" width="9.125" style="168" customWidth="1"/>
    <col min="15903" max="15904" width="7.5" style="168" customWidth="1"/>
    <col min="15905" max="15905" width="10.5" style="168" customWidth="1"/>
    <col min="15906" max="15907" width="8" style="168" customWidth="1"/>
    <col min="15908" max="15913" width="0" style="168" hidden="1" customWidth="1"/>
    <col min="15914" max="15915" width="8" style="168" customWidth="1"/>
    <col min="15916" max="16128" width="9" style="168"/>
    <col min="16129" max="16129" width="3.75" style="168" customWidth="1"/>
    <col min="16130" max="16130" width="26.625" style="168" customWidth="1"/>
    <col min="16131" max="16132" width="4.125" style="168" customWidth="1"/>
    <col min="16133" max="16133" width="7.375" style="168" customWidth="1"/>
    <col min="16134" max="16134" width="7.625" style="168" customWidth="1"/>
    <col min="16135" max="16135" width="4.125" style="168" customWidth="1"/>
    <col min="16136" max="16136" width="3.875" style="168" customWidth="1"/>
    <col min="16137" max="16137" width="4.75" style="168" customWidth="1"/>
    <col min="16138" max="16138" width="4.125" style="168" customWidth="1"/>
    <col min="16139" max="16139" width="4.375" style="168" customWidth="1"/>
    <col min="16140" max="16140" width="6.5" style="168" customWidth="1"/>
    <col min="16141" max="16141" width="7.375" style="168" customWidth="1"/>
    <col min="16142" max="16142" width="3.5" style="168" customWidth="1"/>
    <col min="16143" max="16143" width="3.875" style="168" customWidth="1"/>
    <col min="16144" max="16144" width="5.75" style="168" customWidth="1"/>
    <col min="16145" max="16145" width="11.5" style="168" customWidth="1"/>
    <col min="16146" max="16146" width="8.875" style="168" customWidth="1"/>
    <col min="16147" max="16147" width="9" style="168"/>
    <col min="16148" max="16148" width="3.75" style="168" customWidth="1"/>
    <col min="16149" max="16149" width="8.75" style="168" customWidth="1"/>
    <col min="16150" max="16150" width="8" style="168" customWidth="1"/>
    <col min="16151" max="16151" width="10.5" style="168" customWidth="1"/>
    <col min="16152" max="16152" width="10.125" style="168" customWidth="1"/>
    <col min="16153" max="16153" width="7.5" style="168" customWidth="1"/>
    <col min="16154" max="16154" width="17.375" style="168" customWidth="1"/>
    <col min="16155" max="16155" width="9.125" style="168" customWidth="1"/>
    <col min="16156" max="16156" width="6.5" style="168" customWidth="1"/>
    <col min="16157" max="16158" width="9.125" style="168" customWidth="1"/>
    <col min="16159" max="16160" width="7.5" style="168" customWidth="1"/>
    <col min="16161" max="16161" width="10.5" style="168" customWidth="1"/>
    <col min="16162" max="16163" width="8" style="168" customWidth="1"/>
    <col min="16164" max="16169" width="0" style="168" hidden="1" customWidth="1"/>
    <col min="16170" max="16171" width="8" style="168" customWidth="1"/>
    <col min="16172" max="16384" width="9" style="168"/>
  </cols>
  <sheetData>
    <row r="1" spans="1:41" ht="15" customHeight="1">
      <c r="A1" s="502" t="s">
        <v>233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  <c r="N1" s="502"/>
      <c r="O1" s="502"/>
      <c r="P1" s="502"/>
      <c r="Q1" s="502"/>
      <c r="R1" s="502"/>
    </row>
    <row r="2" spans="1:41" ht="15" customHeight="1">
      <c r="A2" s="503" t="s">
        <v>89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</row>
    <row r="3" spans="1:41" s="172" customFormat="1" ht="15" customHeight="1">
      <c r="A3" s="504"/>
      <c r="B3" s="504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T3" s="173"/>
      <c r="U3" s="174"/>
      <c r="V3" s="173"/>
      <c r="W3" s="173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</row>
    <row r="4" spans="1:41" ht="15" customHeight="1" thickBot="1">
      <c r="A4" s="175" t="s">
        <v>257</v>
      </c>
      <c r="B4" s="176"/>
      <c r="C4" s="176"/>
      <c r="D4" s="176"/>
      <c r="E4" s="176"/>
      <c r="F4" s="176"/>
    </row>
    <row r="5" spans="1:41" ht="24" customHeight="1" thickTop="1" thickBot="1">
      <c r="A5" s="478" t="s">
        <v>10</v>
      </c>
      <c r="B5" s="505" t="s">
        <v>234</v>
      </c>
      <c r="C5" s="505" t="s">
        <v>224</v>
      </c>
      <c r="D5" s="486" t="s">
        <v>13</v>
      </c>
      <c r="E5" s="487"/>
      <c r="F5" s="487"/>
      <c r="G5" s="487"/>
      <c r="H5" s="487"/>
      <c r="I5" s="488"/>
      <c r="J5" s="507" t="s">
        <v>224</v>
      </c>
      <c r="K5" s="486" t="s">
        <v>30</v>
      </c>
      <c r="L5" s="487"/>
      <c r="M5" s="487"/>
      <c r="N5" s="487"/>
      <c r="O5" s="487"/>
      <c r="P5" s="488"/>
      <c r="Q5" s="509" t="s">
        <v>235</v>
      </c>
      <c r="R5" s="505" t="s">
        <v>236</v>
      </c>
      <c r="AB5" s="177"/>
      <c r="AC5" s="177"/>
      <c r="AD5" s="177"/>
      <c r="AE5" s="177"/>
      <c r="AF5" s="177"/>
      <c r="AG5" s="177"/>
      <c r="AH5" s="177"/>
      <c r="AI5" s="177"/>
      <c r="AJ5" s="177"/>
    </row>
    <row r="6" spans="1:41" s="179" customFormat="1" ht="24" customHeight="1" thickTop="1" thickBot="1">
      <c r="A6" s="479"/>
      <c r="B6" s="506"/>
      <c r="C6" s="506"/>
      <c r="D6" s="511" t="s">
        <v>237</v>
      </c>
      <c r="E6" s="512"/>
      <c r="F6" s="178" t="s">
        <v>238</v>
      </c>
      <c r="G6" s="511" t="s">
        <v>239</v>
      </c>
      <c r="H6" s="512"/>
      <c r="I6" s="178" t="s">
        <v>240</v>
      </c>
      <c r="J6" s="508"/>
      <c r="K6" s="511" t="s">
        <v>237</v>
      </c>
      <c r="L6" s="512"/>
      <c r="M6" s="178" t="s">
        <v>238</v>
      </c>
      <c r="N6" s="511" t="s">
        <v>239</v>
      </c>
      <c r="O6" s="512"/>
      <c r="P6" s="178" t="s">
        <v>240</v>
      </c>
      <c r="Q6" s="510"/>
      <c r="R6" s="506"/>
      <c r="T6" s="180"/>
      <c r="V6" s="180"/>
      <c r="W6" s="180" t="s">
        <v>241</v>
      </c>
      <c r="X6" s="179" t="s">
        <v>242</v>
      </c>
      <c r="Y6" s="179" t="s">
        <v>243</v>
      </c>
      <c r="Z6" s="179" t="s">
        <v>244</v>
      </c>
      <c r="AA6" s="179" t="s">
        <v>245</v>
      </c>
      <c r="AB6" s="179" t="s">
        <v>246</v>
      </c>
      <c r="AC6" s="179" t="s">
        <v>247</v>
      </c>
      <c r="AD6" s="179" t="s">
        <v>248</v>
      </c>
      <c r="AE6" s="179" t="s">
        <v>249</v>
      </c>
      <c r="AF6" s="179" t="s">
        <v>250</v>
      </c>
    </row>
    <row r="7" spans="1:41" ht="15" customHeight="1" thickTop="1" thickBot="1">
      <c r="A7" s="181">
        <v>1</v>
      </c>
      <c r="B7" s="182">
        <v>2</v>
      </c>
      <c r="C7" s="182">
        <v>3</v>
      </c>
      <c r="D7" s="515">
        <v>4</v>
      </c>
      <c r="E7" s="515"/>
      <c r="F7" s="182">
        <v>5</v>
      </c>
      <c r="G7" s="515">
        <v>6</v>
      </c>
      <c r="H7" s="515"/>
      <c r="I7" s="182">
        <v>7</v>
      </c>
      <c r="J7" s="182">
        <v>8</v>
      </c>
      <c r="K7" s="515">
        <v>9</v>
      </c>
      <c r="L7" s="515"/>
      <c r="M7" s="182">
        <v>10</v>
      </c>
      <c r="N7" s="515">
        <v>11</v>
      </c>
      <c r="O7" s="515"/>
      <c r="P7" s="182">
        <v>12</v>
      </c>
      <c r="Q7" s="182">
        <v>13</v>
      </c>
      <c r="R7" s="182">
        <v>14</v>
      </c>
    </row>
    <row r="8" spans="1:41" s="268" customFormat="1" ht="15" customHeight="1" thickTop="1">
      <c r="A8" s="263">
        <v>1</v>
      </c>
      <c r="B8" s="264" t="str">
        <f>SKP!B11</f>
        <v>Menjadi Kepala Sekolah/Madrasah (07)</v>
      </c>
      <c r="C8" s="407">
        <f>SKP!E11</f>
        <v>22.31</v>
      </c>
      <c r="D8" s="266">
        <f>SKP!F11</f>
        <v>1</v>
      </c>
      <c r="E8" s="266" t="str">
        <f>SKP!G11</f>
        <v>Paket</v>
      </c>
      <c r="F8" s="265">
        <f>SKP!H11</f>
        <v>100</v>
      </c>
      <c r="G8" s="265">
        <f>SKP!I11</f>
        <v>6</v>
      </c>
      <c r="H8" s="265" t="str">
        <f>SKP!J11</f>
        <v>bl</v>
      </c>
      <c r="I8" s="265" t="str">
        <f>SKP!K11</f>
        <v>-</v>
      </c>
      <c r="J8" s="407">
        <v>0</v>
      </c>
      <c r="K8" s="265">
        <v>1</v>
      </c>
      <c r="L8" s="266" t="str">
        <f>E8</f>
        <v>Paket</v>
      </c>
      <c r="M8" s="265">
        <v>98</v>
      </c>
      <c r="N8" s="265">
        <v>6</v>
      </c>
      <c r="O8" s="265" t="str">
        <f>H8</f>
        <v>bl</v>
      </c>
      <c r="P8" s="291" t="s">
        <v>217</v>
      </c>
      <c r="Q8" s="294">
        <f>AG8</f>
        <v>274</v>
      </c>
      <c r="R8" s="267">
        <f>IF(I8="-",IF(P8="-",Q8/3,Q8/4),Q8/4)</f>
        <v>91.333333333333329</v>
      </c>
      <c r="T8" s="268">
        <f>IF(D8&gt;0,1,0)</f>
        <v>1</v>
      </c>
      <c r="U8" s="268">
        <f t="shared" ref="U8:U13" si="0">IFERROR(R8,0)</f>
        <v>91.333333333333329</v>
      </c>
      <c r="V8" s="269"/>
      <c r="W8" s="269">
        <f>100-(N8/G8*100)</f>
        <v>0</v>
      </c>
      <c r="X8" s="270" t="e">
        <f>100-(P8/I8*100)</f>
        <v>#VALUE!</v>
      </c>
      <c r="Y8" s="268">
        <f>K8/D8*100</f>
        <v>100</v>
      </c>
      <c r="Z8" s="268">
        <f>M8/F8*100</f>
        <v>98</v>
      </c>
      <c r="AA8" s="271">
        <f>IF(W8&gt;24,AD8,AC8)</f>
        <v>76.000000000000014</v>
      </c>
      <c r="AB8" s="271" t="e">
        <f>IF(X8&gt;24,AF8,AE8)</f>
        <v>#VALUE!</v>
      </c>
      <c r="AC8" s="268">
        <f>((1.76*G8-N8)/G8)*100</f>
        <v>76.000000000000014</v>
      </c>
      <c r="AD8" s="268">
        <f>76-((((1.76*G8-N8)/G8)*100)-100)</f>
        <v>99.999999999999986</v>
      </c>
      <c r="AE8" s="272" t="e">
        <f>((1.76*I8-P8)/I8)*100</f>
        <v>#VALUE!</v>
      </c>
      <c r="AF8" s="272" t="e">
        <f>76-((((1.76*I8-P8)/I8)*100)-100)</f>
        <v>#VALUE!</v>
      </c>
      <c r="AG8" s="272">
        <f t="shared" ref="AG8:AG12" si="1">IFERROR(SUM(Y8:AB8),SUM(Y8:AA8))</f>
        <v>274</v>
      </c>
      <c r="AH8" s="272"/>
      <c r="AK8" s="273">
        <f>100-(N8/G8*100)</f>
        <v>0</v>
      </c>
      <c r="AL8" s="274" t="e">
        <f>100-(P8/I8*100)</f>
        <v>#VALUE!</v>
      </c>
      <c r="AM8" s="271" t="e">
        <f t="shared" ref="AM8:AM13" si="2">IF(AND(AK8&gt;24,AL8&gt;24),(IFERROR(((K8/D8*100)+(M8/F8*100)+(76-((((1.76*G8-N8)/G8)*100)-100))+(76-((((1.76*I8-P8)/I8)*100)-100))),((K8/D8*100)+(M8/F8*100)+(76-((((1.76*G8-N8)/G8)*100)-100))))),(IFERROR(((K8/D8*100)+(M8/F8*100)+(((1.76*G8-N8)/G8)*100))+(((1.76*I8-P8)/I8)*100),((K8/D8*100)+(M8/F8*100)+(((1.76*G8-N8)/G8)*100)))))</f>
        <v>#VALUE!</v>
      </c>
      <c r="AN8" s="275">
        <f>IF(AK8&gt;24,(((K8/D8*100)+(M8/F8*100)+(76-((((1.76*G8-N8)/G8)*100)-100)))),(((K8/D8*100)+(M8/F8*100)+(((1.76*G8-N8)/G8)*100))))</f>
        <v>274</v>
      </c>
      <c r="AO8" s="268">
        <f t="shared" ref="AO8:AO13" si="3">IFERROR(AM8,AN8)</f>
        <v>274</v>
      </c>
    </row>
    <row r="9" spans="1:41" s="162" customFormat="1" ht="37.5" customHeight="1">
      <c r="A9" s="188">
        <v>2</v>
      </c>
      <c r="B9" s="189" t="str">
        <f>SKP!B12</f>
        <v>Merencanakan dan melaksanakan pembelajaran, mengevaluasi dan menilai hasil pembelajaran, melaksanakan tindak lanjut hasil penilaian pembelajaran (6)</v>
      </c>
      <c r="C9" s="408">
        <f>SKP!E12</f>
        <v>7.44</v>
      </c>
      <c r="D9" s="191">
        <f>SKP!F12</f>
        <v>1</v>
      </c>
      <c r="E9" s="191" t="str">
        <f>SKP!G12</f>
        <v>Laporan</v>
      </c>
      <c r="F9" s="190">
        <f>SKP!H12</f>
        <v>100</v>
      </c>
      <c r="G9" s="190">
        <f>SKP!I12</f>
        <v>6</v>
      </c>
      <c r="H9" s="190" t="str">
        <f>SKP!J12</f>
        <v>bl</v>
      </c>
      <c r="I9" s="190" t="str">
        <f>SKP!K12</f>
        <v>-</v>
      </c>
      <c r="J9" s="408">
        <v>0</v>
      </c>
      <c r="K9" s="190">
        <v>1</v>
      </c>
      <c r="L9" s="191" t="str">
        <f>E9</f>
        <v>Laporan</v>
      </c>
      <c r="M9" s="190">
        <v>95</v>
      </c>
      <c r="N9" s="190">
        <v>6</v>
      </c>
      <c r="O9" s="190" t="str">
        <f>H9</f>
        <v>bl</v>
      </c>
      <c r="P9" s="292" t="s">
        <v>217</v>
      </c>
      <c r="Q9" s="295">
        <f>AG9</f>
        <v>271</v>
      </c>
      <c r="R9" s="192">
        <f t="shared" ref="R9:R12" si="4">IF(I9="-",IF(P9="-",Q9/3,Q9/4),Q9/4)</f>
        <v>90.333333333333329</v>
      </c>
      <c r="T9" s="162">
        <f t="shared" ref="T9:T13" si="5">IF(D9&gt;0,1,0)</f>
        <v>1</v>
      </c>
      <c r="U9" s="162">
        <f t="shared" si="0"/>
        <v>90.333333333333329</v>
      </c>
      <c r="V9" s="183"/>
      <c r="W9" s="183">
        <f t="shared" ref="W9:W13" si="6">100-(N9/G9*100)</f>
        <v>0</v>
      </c>
      <c r="X9" s="184" t="e">
        <f t="shared" ref="X9:X13" si="7">100-(P9/I9*100)</f>
        <v>#VALUE!</v>
      </c>
      <c r="Y9" s="162">
        <f t="shared" ref="Y9:Y13" si="8">K9/D9*100</f>
        <v>100</v>
      </c>
      <c r="Z9" s="162">
        <f t="shared" ref="Z9:Z13" si="9">M9/F9*100</f>
        <v>95</v>
      </c>
      <c r="AA9" s="185">
        <f t="shared" ref="AA9:AA13" si="10">IF(W9&gt;24,AD9,AC9)</f>
        <v>76.000000000000014</v>
      </c>
      <c r="AB9" s="185" t="e">
        <f t="shared" ref="AB9:AB13" si="11">IF(X9&gt;24,AF9,AE9)</f>
        <v>#VALUE!</v>
      </c>
      <c r="AC9" s="162">
        <f t="shared" ref="AC9:AC13" si="12">((1.76*G9-N9)/G9)*100</f>
        <v>76.000000000000014</v>
      </c>
      <c r="AD9" s="162">
        <f t="shared" ref="AD9:AD13" si="13">76-((((1.76*G9-N9)/G9)*100)-100)</f>
        <v>99.999999999999986</v>
      </c>
      <c r="AE9" s="170" t="e">
        <f t="shared" ref="AE9:AE13" si="14">((1.76*I9-P9)/I9)*100</f>
        <v>#VALUE!</v>
      </c>
      <c r="AF9" s="170" t="e">
        <f t="shared" ref="AF9:AF13" si="15">76-((((1.76*I9-P9)/I9)*100)-100)</f>
        <v>#VALUE!</v>
      </c>
      <c r="AG9" s="170">
        <f t="shared" si="1"/>
        <v>271</v>
      </c>
      <c r="AH9" s="170"/>
      <c r="AK9" s="186">
        <f t="shared" ref="AK9:AK13" si="16">100-(N9/G9*100)</f>
        <v>0</v>
      </c>
      <c r="AL9" s="187" t="e">
        <f t="shared" ref="AL9:AL13" si="17">100-(P9/I9*100)</f>
        <v>#VALUE!</v>
      </c>
      <c r="AM9" s="185" t="e">
        <f t="shared" si="2"/>
        <v>#VALUE!</v>
      </c>
      <c r="AN9" s="177">
        <f t="shared" ref="AN9:AN13" si="18">IF(AK9&gt;24,(((K9/D9*100)+(M9/F9*100)+(76-((((1.76*G9-N9)/G9)*100)-100)))),(((K9/D9*100)+(M9/F9*100)+(((1.76*G9-N9)/G9)*100))))</f>
        <v>271</v>
      </c>
      <c r="AO9" s="162">
        <f t="shared" si="3"/>
        <v>271</v>
      </c>
    </row>
    <row r="10" spans="1:41" s="162" customFormat="1" ht="15" customHeight="1">
      <c r="A10" s="188">
        <v>3</v>
      </c>
      <c r="B10" s="189" t="str">
        <f>SKP!B13</f>
        <v>Menyusun kurikulum pada satuan pendidikkannya (14)</v>
      </c>
      <c r="C10" s="408">
        <f>SKP!E13</f>
        <v>0.59</v>
      </c>
      <c r="D10" s="191">
        <f>SKP!F13</f>
        <v>1</v>
      </c>
      <c r="E10" s="191" t="str">
        <f>SKP!G13</f>
        <v>Laporan</v>
      </c>
      <c r="F10" s="190">
        <f>SKP!H13</f>
        <v>100</v>
      </c>
      <c r="G10" s="190">
        <f>SKP!I13</f>
        <v>6</v>
      </c>
      <c r="H10" s="190" t="str">
        <f>SKP!J13</f>
        <v>bl</v>
      </c>
      <c r="I10" s="190" t="str">
        <f>SKP!K13</f>
        <v>-</v>
      </c>
      <c r="J10" s="408">
        <f t="shared" ref="J10:J12" si="19">C10</f>
        <v>0.59</v>
      </c>
      <c r="K10" s="190">
        <v>1</v>
      </c>
      <c r="L10" s="191" t="str">
        <f>E10</f>
        <v>Laporan</v>
      </c>
      <c r="M10" s="190">
        <v>92</v>
      </c>
      <c r="N10" s="190">
        <v>6</v>
      </c>
      <c r="O10" s="190" t="str">
        <f>H10</f>
        <v>bl</v>
      </c>
      <c r="P10" s="292" t="s">
        <v>217</v>
      </c>
      <c r="Q10" s="295">
        <f t="shared" ref="Q10:Q12" si="20">AG10</f>
        <v>268</v>
      </c>
      <c r="R10" s="192">
        <f t="shared" si="4"/>
        <v>89.333333333333329</v>
      </c>
      <c r="T10" s="162">
        <f t="shared" si="5"/>
        <v>1</v>
      </c>
      <c r="U10" s="162">
        <f t="shared" si="0"/>
        <v>89.333333333333329</v>
      </c>
      <c r="V10" s="183"/>
      <c r="W10" s="183">
        <f t="shared" si="6"/>
        <v>0</v>
      </c>
      <c r="X10" s="184" t="e">
        <f t="shared" si="7"/>
        <v>#VALUE!</v>
      </c>
      <c r="Y10" s="162">
        <f t="shared" si="8"/>
        <v>100</v>
      </c>
      <c r="Z10" s="162">
        <f t="shared" si="9"/>
        <v>92</v>
      </c>
      <c r="AA10" s="185">
        <f t="shared" si="10"/>
        <v>76.000000000000014</v>
      </c>
      <c r="AB10" s="185" t="e">
        <f t="shared" si="11"/>
        <v>#VALUE!</v>
      </c>
      <c r="AC10" s="162">
        <f t="shared" si="12"/>
        <v>76.000000000000014</v>
      </c>
      <c r="AD10" s="162">
        <f t="shared" si="13"/>
        <v>99.999999999999986</v>
      </c>
      <c r="AE10" s="170" t="e">
        <f t="shared" si="14"/>
        <v>#VALUE!</v>
      </c>
      <c r="AF10" s="170" t="e">
        <f t="shared" si="15"/>
        <v>#VALUE!</v>
      </c>
      <c r="AG10" s="170">
        <f t="shared" si="1"/>
        <v>268</v>
      </c>
      <c r="AH10" s="170"/>
      <c r="AI10" s="177"/>
      <c r="AJ10" s="177"/>
      <c r="AK10" s="186">
        <f t="shared" si="16"/>
        <v>0</v>
      </c>
      <c r="AL10" s="187" t="e">
        <f t="shared" si="17"/>
        <v>#VALUE!</v>
      </c>
      <c r="AM10" s="185" t="e">
        <f t="shared" si="2"/>
        <v>#VALUE!</v>
      </c>
      <c r="AN10" s="177">
        <f t="shared" si="18"/>
        <v>268</v>
      </c>
      <c r="AO10" s="162">
        <f t="shared" si="3"/>
        <v>268</v>
      </c>
    </row>
    <row r="11" spans="1:41" s="268" customFormat="1" ht="15" customHeight="1">
      <c r="A11" s="276">
        <v>4</v>
      </c>
      <c r="B11" s="277" t="str">
        <f>SKP!B14</f>
        <v>Menjadi KPA Tahun Anggaran 2021</v>
      </c>
      <c r="C11" s="408">
        <f>SKP!E14</f>
        <v>0</v>
      </c>
      <c r="D11" s="279">
        <f>SKP!F14</f>
        <v>6</v>
      </c>
      <c r="E11" s="279" t="str">
        <f>SKP!G14</f>
        <v>Laporan</v>
      </c>
      <c r="F11" s="190">
        <f>SKP!H14</f>
        <v>100</v>
      </c>
      <c r="G11" s="190">
        <f>SKP!I14</f>
        <v>6</v>
      </c>
      <c r="H11" s="190" t="str">
        <f>SKP!J14</f>
        <v>bl</v>
      </c>
      <c r="I11" s="190" t="str">
        <f>SKP!K14</f>
        <v>-</v>
      </c>
      <c r="J11" s="408">
        <f t="shared" si="19"/>
        <v>0</v>
      </c>
      <c r="K11" s="278">
        <v>6</v>
      </c>
      <c r="L11" s="279" t="str">
        <f>E11</f>
        <v>Laporan</v>
      </c>
      <c r="M11" s="190">
        <v>92</v>
      </c>
      <c r="N11" s="278">
        <v>6</v>
      </c>
      <c r="O11" s="278" t="str">
        <f>H11</f>
        <v>bl</v>
      </c>
      <c r="P11" s="293" t="s">
        <v>217</v>
      </c>
      <c r="Q11" s="296">
        <f t="shared" si="20"/>
        <v>268</v>
      </c>
      <c r="R11" s="280">
        <f t="shared" si="4"/>
        <v>89.333333333333329</v>
      </c>
      <c r="T11" s="268">
        <f t="shared" si="5"/>
        <v>1</v>
      </c>
      <c r="U11" s="268">
        <f t="shared" si="0"/>
        <v>89.333333333333329</v>
      </c>
      <c r="V11" s="269"/>
      <c r="W11" s="269">
        <f t="shared" si="6"/>
        <v>0</v>
      </c>
      <c r="X11" s="270" t="e">
        <f t="shared" si="7"/>
        <v>#VALUE!</v>
      </c>
      <c r="Y11" s="268">
        <f t="shared" si="8"/>
        <v>100</v>
      </c>
      <c r="Z11" s="268">
        <f t="shared" si="9"/>
        <v>92</v>
      </c>
      <c r="AA11" s="271">
        <f t="shared" si="10"/>
        <v>76.000000000000014</v>
      </c>
      <c r="AB11" s="271" t="e">
        <f t="shared" si="11"/>
        <v>#VALUE!</v>
      </c>
      <c r="AC11" s="268">
        <f t="shared" si="12"/>
        <v>76.000000000000014</v>
      </c>
      <c r="AD11" s="268">
        <f t="shared" si="13"/>
        <v>99.999999999999986</v>
      </c>
      <c r="AE11" s="272" t="e">
        <f t="shared" si="14"/>
        <v>#VALUE!</v>
      </c>
      <c r="AF11" s="272" t="e">
        <f t="shared" si="15"/>
        <v>#VALUE!</v>
      </c>
      <c r="AG11" s="272">
        <f t="shared" si="1"/>
        <v>268</v>
      </c>
      <c r="AH11" s="272"/>
      <c r="AK11" s="273">
        <f t="shared" si="16"/>
        <v>0</v>
      </c>
      <c r="AL11" s="274" t="e">
        <f t="shared" si="17"/>
        <v>#VALUE!</v>
      </c>
      <c r="AM11" s="271" t="e">
        <f t="shared" si="2"/>
        <v>#VALUE!</v>
      </c>
      <c r="AN11" s="275">
        <f t="shared" si="18"/>
        <v>268</v>
      </c>
      <c r="AO11" s="268">
        <f t="shared" si="3"/>
        <v>268</v>
      </c>
    </row>
    <row r="12" spans="1:41" s="162" customFormat="1" ht="15" customHeight="1">
      <c r="A12" s="188">
        <v>5</v>
      </c>
      <c r="B12" s="189" t="str">
        <f>SKP!B15</f>
        <v>Menjadi anggota aktif organisasi profesi guru (PGRI) (71)</v>
      </c>
      <c r="C12" s="408">
        <f>SKP!E15</f>
        <v>0.75</v>
      </c>
      <c r="D12" s="191">
        <f>SKP!F15</f>
        <v>1</v>
      </c>
      <c r="E12" s="191" t="str">
        <f>SKP!G15</f>
        <v>KTA</v>
      </c>
      <c r="F12" s="190">
        <f>SKP!H15</f>
        <v>100</v>
      </c>
      <c r="G12" s="190">
        <f>SKP!I15</f>
        <v>6</v>
      </c>
      <c r="H12" s="190" t="str">
        <f>SKP!J15</f>
        <v>bl</v>
      </c>
      <c r="I12" s="190" t="str">
        <f>SKP!K15</f>
        <v>-</v>
      </c>
      <c r="J12" s="408">
        <f t="shared" si="19"/>
        <v>0.75</v>
      </c>
      <c r="K12" s="190">
        <v>1</v>
      </c>
      <c r="L12" s="191" t="str">
        <f t="shared" ref="L12" si="21">E12</f>
        <v>KTA</v>
      </c>
      <c r="M12" s="190">
        <v>92</v>
      </c>
      <c r="N12" s="190">
        <v>6</v>
      </c>
      <c r="O12" s="190" t="str">
        <f t="shared" ref="O12" si="22">H12</f>
        <v>bl</v>
      </c>
      <c r="P12" s="292" t="s">
        <v>217</v>
      </c>
      <c r="Q12" s="295">
        <f t="shared" si="20"/>
        <v>268</v>
      </c>
      <c r="R12" s="192">
        <f t="shared" si="4"/>
        <v>89.333333333333329</v>
      </c>
      <c r="T12" s="162">
        <f t="shared" si="5"/>
        <v>1</v>
      </c>
      <c r="U12" s="162">
        <f t="shared" si="0"/>
        <v>89.333333333333329</v>
      </c>
      <c r="V12" s="183"/>
      <c r="W12" s="183">
        <f t="shared" si="6"/>
        <v>0</v>
      </c>
      <c r="X12" s="184" t="e">
        <f t="shared" si="7"/>
        <v>#VALUE!</v>
      </c>
      <c r="Y12" s="162">
        <f t="shared" si="8"/>
        <v>100</v>
      </c>
      <c r="Z12" s="162">
        <f t="shared" si="9"/>
        <v>92</v>
      </c>
      <c r="AA12" s="185">
        <f t="shared" si="10"/>
        <v>76.000000000000014</v>
      </c>
      <c r="AB12" s="185" t="e">
        <f t="shared" si="11"/>
        <v>#VALUE!</v>
      </c>
      <c r="AC12" s="162">
        <f t="shared" si="12"/>
        <v>76.000000000000014</v>
      </c>
      <c r="AD12" s="162">
        <f t="shared" si="13"/>
        <v>99.999999999999986</v>
      </c>
      <c r="AE12" s="170" t="e">
        <f t="shared" si="14"/>
        <v>#VALUE!</v>
      </c>
      <c r="AF12" s="170" t="e">
        <f t="shared" si="15"/>
        <v>#VALUE!</v>
      </c>
      <c r="AG12" s="170">
        <f t="shared" si="1"/>
        <v>268</v>
      </c>
      <c r="AH12" s="170"/>
      <c r="AK12" s="185">
        <f t="shared" si="16"/>
        <v>0</v>
      </c>
      <c r="AL12" s="162" t="e">
        <f t="shared" si="17"/>
        <v>#VALUE!</v>
      </c>
      <c r="AM12" s="185" t="e">
        <f t="shared" si="2"/>
        <v>#VALUE!</v>
      </c>
      <c r="AN12" s="177">
        <f t="shared" si="18"/>
        <v>268</v>
      </c>
      <c r="AO12" s="162">
        <f t="shared" si="3"/>
        <v>268</v>
      </c>
    </row>
    <row r="13" spans="1:41" s="162" customFormat="1" ht="15" customHeight="1" thickBot="1">
      <c r="A13" s="516" t="s">
        <v>517</v>
      </c>
      <c r="B13" s="517"/>
      <c r="C13" s="190">
        <f>SUM(C8:C12)</f>
        <v>31.09</v>
      </c>
      <c r="D13" s="190"/>
      <c r="E13" s="190"/>
      <c r="F13" s="190"/>
      <c r="G13" s="190"/>
      <c r="H13" s="190"/>
      <c r="I13" s="190"/>
      <c r="J13" s="190">
        <f>SUM(J8:J12)</f>
        <v>1.3399999999999999</v>
      </c>
      <c r="K13" s="190"/>
      <c r="L13" s="191"/>
      <c r="M13" s="190"/>
      <c r="N13" s="190"/>
      <c r="O13" s="190"/>
      <c r="P13" s="292"/>
      <c r="Q13" s="297"/>
      <c r="R13" s="298"/>
      <c r="T13" s="162">
        <f t="shared" si="5"/>
        <v>0</v>
      </c>
      <c r="U13" s="162">
        <f t="shared" si="0"/>
        <v>0</v>
      </c>
      <c r="V13" s="183"/>
      <c r="W13" s="183" t="e">
        <f t="shared" si="6"/>
        <v>#DIV/0!</v>
      </c>
      <c r="X13" s="184" t="e">
        <f t="shared" si="7"/>
        <v>#DIV/0!</v>
      </c>
      <c r="Y13" s="162" t="e">
        <f t="shared" si="8"/>
        <v>#DIV/0!</v>
      </c>
      <c r="Z13" s="162" t="e">
        <f t="shared" si="9"/>
        <v>#DIV/0!</v>
      </c>
      <c r="AA13" s="185" t="e">
        <f t="shared" si="10"/>
        <v>#DIV/0!</v>
      </c>
      <c r="AB13" s="185" t="e">
        <f t="shared" si="11"/>
        <v>#DIV/0!</v>
      </c>
      <c r="AC13" s="162" t="e">
        <f t="shared" si="12"/>
        <v>#DIV/0!</v>
      </c>
      <c r="AD13" s="162" t="e">
        <f t="shared" si="13"/>
        <v>#DIV/0!</v>
      </c>
      <c r="AE13" s="170" t="e">
        <f t="shared" si="14"/>
        <v>#DIV/0!</v>
      </c>
      <c r="AF13" s="170" t="e">
        <f t="shared" si="15"/>
        <v>#DIV/0!</v>
      </c>
      <c r="AG13" s="170" t="e">
        <f t="shared" ref="AG13" si="23">IFERROR(SUM(Y13:AB13),SUM(Y13:AA13))</f>
        <v>#DIV/0!</v>
      </c>
      <c r="AH13" s="170"/>
      <c r="AK13" s="185" t="e">
        <f t="shared" si="16"/>
        <v>#DIV/0!</v>
      </c>
      <c r="AL13" s="162" t="e">
        <f t="shared" si="17"/>
        <v>#DIV/0!</v>
      </c>
      <c r="AM13" s="185" t="e">
        <f t="shared" si="2"/>
        <v>#DIV/0!</v>
      </c>
      <c r="AN13" s="177" t="e">
        <f t="shared" si="18"/>
        <v>#DIV/0!</v>
      </c>
      <c r="AO13" s="162" t="e">
        <f t="shared" si="3"/>
        <v>#DIV/0!</v>
      </c>
    </row>
    <row r="14" spans="1:41" ht="15" customHeight="1" thickTop="1" thickBot="1">
      <c r="A14" s="193"/>
      <c r="B14" s="299" t="s">
        <v>251</v>
      </c>
      <c r="C14" s="300"/>
      <c r="D14" s="513"/>
      <c r="E14" s="513"/>
      <c r="F14" s="513"/>
      <c r="G14" s="513"/>
      <c r="H14" s="513"/>
      <c r="I14" s="513"/>
      <c r="J14" s="301"/>
      <c r="K14" s="514"/>
      <c r="L14" s="514"/>
      <c r="M14" s="514"/>
      <c r="N14" s="514"/>
      <c r="O14" s="514"/>
      <c r="P14" s="514"/>
      <c r="Q14" s="302"/>
      <c r="R14" s="303"/>
    </row>
    <row r="15" spans="1:41" s="199" customFormat="1" ht="15" customHeight="1" thickTop="1">
      <c r="A15" s="194">
        <v>1</v>
      </c>
      <c r="B15" s="195" t="s">
        <v>252</v>
      </c>
      <c r="C15" s="196" t="s">
        <v>217</v>
      </c>
      <c r="D15" s="533"/>
      <c r="E15" s="533"/>
      <c r="F15" s="533"/>
      <c r="G15" s="533"/>
      <c r="H15" s="533"/>
      <c r="I15" s="533"/>
      <c r="J15" s="197"/>
      <c r="K15" s="534"/>
      <c r="L15" s="534"/>
      <c r="M15" s="534"/>
      <c r="N15" s="534"/>
      <c r="O15" s="534"/>
      <c r="P15" s="534"/>
      <c r="Q15" s="198"/>
      <c r="R15" s="535"/>
      <c r="T15" s="200"/>
      <c r="V15" s="200"/>
      <c r="W15" s="200"/>
      <c r="Z15" s="199" t="s">
        <v>253</v>
      </c>
      <c r="AJ15" s="199" t="s">
        <v>254</v>
      </c>
      <c r="AL15" s="201"/>
    </row>
    <row r="16" spans="1:41" s="199" customFormat="1" ht="15" customHeight="1">
      <c r="A16" s="202"/>
      <c r="B16" s="203" t="s">
        <v>252</v>
      </c>
      <c r="C16" s="204" t="s">
        <v>217</v>
      </c>
      <c r="D16" s="537"/>
      <c r="E16" s="537"/>
      <c r="F16" s="537"/>
      <c r="G16" s="537"/>
      <c r="H16" s="537"/>
      <c r="I16" s="537"/>
      <c r="J16" s="205"/>
      <c r="K16" s="538"/>
      <c r="L16" s="538"/>
      <c r="M16" s="538"/>
      <c r="N16" s="538"/>
      <c r="O16" s="538"/>
      <c r="P16" s="538"/>
      <c r="Q16" s="206"/>
      <c r="R16" s="536"/>
      <c r="T16" s="200"/>
      <c r="V16" s="200"/>
      <c r="W16" s="200"/>
      <c r="AL16" s="201"/>
    </row>
    <row r="17" spans="1:38" s="199" customFormat="1" ht="15" customHeight="1">
      <c r="A17" s="207">
        <v>2</v>
      </c>
      <c r="B17" s="208" t="s">
        <v>255</v>
      </c>
      <c r="C17" s="209" t="s">
        <v>217</v>
      </c>
      <c r="D17" s="521"/>
      <c r="E17" s="521"/>
      <c r="F17" s="521"/>
      <c r="G17" s="521"/>
      <c r="H17" s="521"/>
      <c r="I17" s="521"/>
      <c r="J17" s="210"/>
      <c r="K17" s="522"/>
      <c r="L17" s="522"/>
      <c r="M17" s="522"/>
      <c r="N17" s="522"/>
      <c r="O17" s="522"/>
      <c r="P17" s="522"/>
      <c r="Q17" s="211"/>
      <c r="R17" s="523"/>
      <c r="T17" s="200"/>
      <c r="V17" s="200"/>
      <c r="W17" s="200"/>
      <c r="AL17" s="201"/>
    </row>
    <row r="18" spans="1:38" s="199" customFormat="1" ht="15" customHeight="1" thickBot="1">
      <c r="A18" s="212"/>
      <c r="B18" s="213" t="s">
        <v>255</v>
      </c>
      <c r="C18" s="214" t="s">
        <v>217</v>
      </c>
      <c r="D18" s="525"/>
      <c r="E18" s="525"/>
      <c r="F18" s="525"/>
      <c r="G18" s="525"/>
      <c r="H18" s="525"/>
      <c r="I18" s="525"/>
      <c r="J18" s="215"/>
      <c r="K18" s="526"/>
      <c r="L18" s="526"/>
      <c r="M18" s="526"/>
      <c r="N18" s="526"/>
      <c r="O18" s="526"/>
      <c r="P18" s="526"/>
      <c r="Q18" s="216"/>
      <c r="R18" s="524"/>
      <c r="T18" s="200"/>
      <c r="V18" s="200"/>
      <c r="W18" s="200"/>
      <c r="X18" s="199" t="e">
        <f>SUM(#REF!)</f>
        <v>#REF!</v>
      </c>
    </row>
    <row r="19" spans="1:38" ht="15" customHeight="1" thickTop="1" thickBot="1">
      <c r="A19" s="217"/>
      <c r="B19" s="218"/>
      <c r="C19" s="218"/>
      <c r="D19" s="219"/>
      <c r="E19" s="219"/>
      <c r="F19" s="219"/>
      <c r="G19" s="219"/>
      <c r="H19" s="219"/>
      <c r="I19" s="219"/>
      <c r="J19" s="220"/>
      <c r="K19" s="221"/>
      <c r="L19" s="221"/>
      <c r="M19" s="221"/>
      <c r="N19" s="221"/>
      <c r="O19" s="221"/>
      <c r="P19" s="221"/>
      <c r="Q19" s="222"/>
      <c r="R19" s="223"/>
    </row>
    <row r="20" spans="1:38" ht="15" customHeight="1" thickTop="1">
      <c r="A20" s="527" t="s">
        <v>256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9"/>
      <c r="R20" s="281">
        <f>(SUM(U8:U15)/T20)+R15+R17</f>
        <v>89.933333333333323</v>
      </c>
      <c r="T20" s="170">
        <f>SUM(T8:T13)</f>
        <v>5</v>
      </c>
    </row>
    <row r="21" spans="1:38" ht="15" customHeight="1" thickBot="1">
      <c r="A21" s="530"/>
      <c r="B21" s="531"/>
      <c r="C21" s="531"/>
      <c r="D21" s="531"/>
      <c r="E21" s="531"/>
      <c r="F21" s="531"/>
      <c r="G21" s="531"/>
      <c r="H21" s="531"/>
      <c r="I21" s="531"/>
      <c r="J21" s="531"/>
      <c r="K21" s="531"/>
      <c r="L21" s="531"/>
      <c r="M21" s="531"/>
      <c r="N21" s="531"/>
      <c r="O21" s="531"/>
      <c r="P21" s="531"/>
      <c r="Q21" s="532"/>
      <c r="R21" s="224" t="str">
        <f>IF(R20&lt;=50,"(Buruk)",IF(R20&lt;=60,"(Kurang)",IF(R20&lt;=75,"(Cukup)",IF(R20&lt;=90.99,"(Baik)","(Sangat Baik)"))))</f>
        <v>(Baik)</v>
      </c>
    </row>
    <row r="22" spans="1:38" ht="14.25" customHeight="1" thickTop="1"/>
    <row r="23" spans="1:38" ht="14.25" customHeight="1">
      <c r="M23" s="518" t="s">
        <v>516</v>
      </c>
      <c r="N23" s="519"/>
      <c r="O23" s="519"/>
      <c r="P23" s="519"/>
      <c r="Q23" s="519"/>
      <c r="R23" s="519"/>
    </row>
    <row r="24" spans="1:38" ht="14.25" customHeight="1">
      <c r="M24" s="518" t="s">
        <v>187</v>
      </c>
      <c r="N24" s="518"/>
      <c r="O24" s="518"/>
      <c r="P24" s="518"/>
      <c r="Q24" s="518"/>
      <c r="R24" s="518"/>
    </row>
    <row r="25" spans="1:38" ht="14.25" customHeight="1">
      <c r="M25" s="225"/>
      <c r="N25" s="225"/>
      <c r="O25" s="225"/>
      <c r="P25" s="225"/>
      <c r="Q25" s="225"/>
      <c r="R25" s="225"/>
    </row>
    <row r="26" spans="1:38" ht="14.25" customHeight="1">
      <c r="M26" s="225"/>
      <c r="N26" s="225"/>
      <c r="O26" s="225"/>
      <c r="P26" s="225"/>
      <c r="Q26" s="225"/>
      <c r="R26" s="225"/>
    </row>
    <row r="27" spans="1:38" ht="14.25" customHeight="1"/>
    <row r="28" spans="1:38" ht="14.25" customHeight="1"/>
    <row r="29" spans="1:38" ht="14.25" customHeight="1">
      <c r="M29" s="520" t="str">
        <f>'DATA PNS'!E13</f>
        <v>H. SIDIK PRAMONO, S.Ag, M.Si.</v>
      </c>
      <c r="N29" s="520"/>
      <c r="O29" s="520"/>
      <c r="P29" s="520"/>
      <c r="Q29" s="520"/>
      <c r="R29" s="520"/>
    </row>
    <row r="30" spans="1:38" ht="14.25" customHeight="1">
      <c r="M30" s="481" t="str">
        <f>"NIP. "&amp;'DATA PNS'!E14</f>
        <v>NIP. 19700303 199703 1 004</v>
      </c>
      <c r="N30" s="481"/>
      <c r="O30" s="481"/>
      <c r="P30" s="481"/>
      <c r="Q30" s="481"/>
      <c r="R30" s="481"/>
    </row>
  </sheetData>
  <mergeCells count="37">
    <mergeCell ref="A13:B13"/>
    <mergeCell ref="M23:R23"/>
    <mergeCell ref="M24:R24"/>
    <mergeCell ref="M29:R29"/>
    <mergeCell ref="M30:R30"/>
    <mergeCell ref="D17:I17"/>
    <mergeCell ref="K17:P17"/>
    <mergeCell ref="R17:R18"/>
    <mergeCell ref="D18:I18"/>
    <mergeCell ref="K18:P18"/>
    <mergeCell ref="A20:Q21"/>
    <mergeCell ref="D15:I15"/>
    <mergeCell ref="K15:P15"/>
    <mergeCell ref="R15:R16"/>
    <mergeCell ref="D16:I16"/>
    <mergeCell ref="K16:P16"/>
    <mergeCell ref="D14:I14"/>
    <mergeCell ref="K14:P14"/>
    <mergeCell ref="D7:E7"/>
    <mergeCell ref="G7:H7"/>
    <mergeCell ref="K7:L7"/>
    <mergeCell ref="N7:O7"/>
    <mergeCell ref="A1:R1"/>
    <mergeCell ref="A2:R2"/>
    <mergeCell ref="A3:B3"/>
    <mergeCell ref="A5:A6"/>
    <mergeCell ref="B5:B6"/>
    <mergeCell ref="C5:C6"/>
    <mergeCell ref="D5:I5"/>
    <mergeCell ref="J5:J6"/>
    <mergeCell ref="K5:P5"/>
    <mergeCell ref="Q5:Q6"/>
    <mergeCell ref="R5:R6"/>
    <mergeCell ref="D6:E6"/>
    <mergeCell ref="G6:H6"/>
    <mergeCell ref="K6:L6"/>
    <mergeCell ref="N6:O6"/>
  </mergeCells>
  <hyperlinks>
    <hyperlink ref="A1:R1" location="Menu!A1" display="PENILAIAN CAPAIAN SASARAN KERJA" xr:uid="{5FC6CFF1-E4D8-460B-A5B4-E447F0C0523F}"/>
  </hyperlinks>
  <printOptions horizontalCentered="1"/>
  <pageMargins left="0.59055118110236227" right="0.59055118110236227" top="0.59055118110236227" bottom="0.39370078740157483" header="0.31496062992125984" footer="0.31496062992125984"/>
  <pageSetup paperSize="9" scale="90" fitToWidth="0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J35"/>
  <sheetViews>
    <sheetView workbookViewId="0">
      <selection sqref="A1:J1"/>
    </sheetView>
  </sheetViews>
  <sheetFormatPr defaultRowHeight="12.75"/>
  <cols>
    <col min="1" max="1" width="4.625" style="232" customWidth="1"/>
    <col min="2" max="2" width="3" style="232" customWidth="1"/>
    <col min="3" max="3" width="1.5" style="232" customWidth="1"/>
    <col min="4" max="4" width="8.125" style="232" customWidth="1"/>
    <col min="5" max="5" width="6.25" style="232" customWidth="1"/>
    <col min="6" max="6" width="11.625" style="232" customWidth="1"/>
    <col min="7" max="7" width="5.5" style="232" customWidth="1"/>
    <col min="8" max="8" width="6.875" style="232" customWidth="1"/>
    <col min="9" max="9" width="10.125" style="232" customWidth="1"/>
    <col min="10" max="10" width="28.625" style="232" customWidth="1"/>
    <col min="11" max="16384" width="9" style="232"/>
  </cols>
  <sheetData>
    <row r="1" spans="1:10" ht="21.75" customHeight="1">
      <c r="A1" s="543" t="s">
        <v>258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1:10" ht="13.5" customHeight="1"/>
    <row r="3" spans="1:10" ht="21.75" customHeight="1">
      <c r="A3" s="232" t="s">
        <v>4</v>
      </c>
      <c r="C3" s="232" t="s">
        <v>5</v>
      </c>
      <c r="D3" s="232" t="str">
        <f>'DATA 1'!E7</f>
        <v>Dra. ISTOYO BAMBANG IRIANTO, M.M.</v>
      </c>
    </row>
    <row r="4" spans="1:10" ht="21.75" customHeight="1">
      <c r="A4" s="232" t="s">
        <v>6</v>
      </c>
      <c r="C4" s="232" t="s">
        <v>5</v>
      </c>
      <c r="D4" s="232" t="str">
        <f>'DATA 1'!E8</f>
        <v>19621117 199403 1 004</v>
      </c>
    </row>
    <row r="5" spans="1:10" ht="13.5" customHeight="1"/>
    <row r="6" spans="1:10" ht="35.25" customHeight="1">
      <c r="A6" s="233" t="s">
        <v>259</v>
      </c>
      <c r="B6" s="544" t="s">
        <v>260</v>
      </c>
      <c r="C6" s="544"/>
      <c r="D6" s="544"/>
      <c r="E6" s="544" t="s">
        <v>261</v>
      </c>
      <c r="F6" s="544"/>
      <c r="G6" s="544"/>
      <c r="H6" s="544"/>
      <c r="I6" s="544"/>
      <c r="J6" s="234" t="s">
        <v>269</v>
      </c>
    </row>
    <row r="7" spans="1:10">
      <c r="A7" s="233">
        <v>1</v>
      </c>
      <c r="B7" s="544">
        <v>2</v>
      </c>
      <c r="C7" s="544"/>
      <c r="D7" s="544"/>
      <c r="E7" s="544">
        <v>3</v>
      </c>
      <c r="F7" s="544"/>
      <c r="G7" s="544"/>
      <c r="H7" s="544"/>
      <c r="I7" s="544"/>
      <c r="J7" s="233">
        <v>4</v>
      </c>
    </row>
    <row r="8" spans="1:10" ht="21" customHeight="1">
      <c r="A8" s="235"/>
      <c r="B8" s="236"/>
      <c r="C8" s="237"/>
      <c r="D8" s="237"/>
      <c r="E8" s="236"/>
      <c r="F8" s="237"/>
      <c r="G8" s="237"/>
      <c r="H8" s="237"/>
      <c r="I8" s="238"/>
      <c r="J8" s="235"/>
    </row>
    <row r="9" spans="1:10" ht="21" customHeight="1">
      <c r="A9" s="239">
        <v>1</v>
      </c>
      <c r="B9" s="539" t="s">
        <v>519</v>
      </c>
      <c r="C9" s="545"/>
      <c r="D9" s="546"/>
      <c r="E9" s="240" t="s">
        <v>271</v>
      </c>
      <c r="F9" s="241"/>
      <c r="G9" s="241"/>
      <c r="H9" s="241"/>
      <c r="I9" s="242"/>
      <c r="J9" s="243"/>
    </row>
    <row r="10" spans="1:10" ht="21" customHeight="1">
      <c r="A10" s="243"/>
      <c r="B10" s="539"/>
      <c r="C10" s="545"/>
      <c r="D10" s="546"/>
      <c r="E10" s="244">
        <f>PENGUKURAN!R20</f>
        <v>89.933333333333323</v>
      </c>
      <c r="F10" s="241" t="s">
        <v>262</v>
      </c>
      <c r="G10" s="241"/>
      <c r="H10" s="241"/>
      <c r="I10" s="242"/>
      <c r="J10" s="243"/>
    </row>
    <row r="11" spans="1:10" ht="21" customHeight="1">
      <c r="A11" s="243"/>
      <c r="B11" s="539"/>
      <c r="C11" s="540"/>
      <c r="D11" s="541"/>
      <c r="E11" s="240" t="s">
        <v>263</v>
      </c>
      <c r="F11" s="241"/>
      <c r="G11" s="241"/>
      <c r="H11" s="241"/>
      <c r="I11" s="242"/>
      <c r="J11" s="243"/>
    </row>
    <row r="12" spans="1:10" ht="21" customHeight="1">
      <c r="A12" s="243"/>
      <c r="B12" s="245"/>
      <c r="E12" s="245" t="s">
        <v>171</v>
      </c>
      <c r="G12" s="246" t="s">
        <v>264</v>
      </c>
      <c r="H12" s="247">
        <v>87</v>
      </c>
      <c r="I12" s="248" t="str">
        <f>IF(H12&lt;=50,"(Buruk)",IF(H12&lt;=60,"(Kurang)",IF(H12&lt;=75,"(Cukup)",IF(H12&lt;=90.99,"(Baik)","(Sangat Baik)"))))</f>
        <v>(Baik)</v>
      </c>
      <c r="J12" s="542" t="str">
        <f>'DATA PNS'!E16</f>
        <v>Kepala Kantor Kementerian Agama Kab. Sleman</v>
      </c>
    </row>
    <row r="13" spans="1:10" ht="21" customHeight="1">
      <c r="A13" s="243"/>
      <c r="B13" s="245"/>
      <c r="E13" s="245" t="s">
        <v>265</v>
      </c>
      <c r="G13" s="246" t="s">
        <v>264</v>
      </c>
      <c r="H13" s="247">
        <v>87</v>
      </c>
      <c r="I13" s="248" t="str">
        <f t="shared" ref="I13:I17" si="0">IF(H13&lt;=50,"(Buruk)",IF(H13&lt;=60,"(Kurang)",IF(H13&lt;=75,"(Cukup)",IF(H13&lt;=90.99,"(Baik)","(Sangat Baik)"))))</f>
        <v>(Baik)</v>
      </c>
      <c r="J13" s="542"/>
    </row>
    <row r="14" spans="1:10" ht="21" customHeight="1">
      <c r="A14" s="243"/>
      <c r="B14" s="245"/>
      <c r="E14" s="245" t="s">
        <v>173</v>
      </c>
      <c r="G14" s="246" t="s">
        <v>264</v>
      </c>
      <c r="H14" s="247">
        <v>86</v>
      </c>
      <c r="I14" s="248" t="str">
        <f t="shared" si="0"/>
        <v>(Baik)</v>
      </c>
      <c r="J14" s="249"/>
    </row>
    <row r="15" spans="1:10" ht="21" customHeight="1">
      <c r="A15" s="243"/>
      <c r="B15" s="245"/>
      <c r="E15" s="245" t="s">
        <v>266</v>
      </c>
      <c r="G15" s="246" t="s">
        <v>264</v>
      </c>
      <c r="H15" s="247">
        <v>86</v>
      </c>
      <c r="I15" s="248" t="str">
        <f t="shared" si="0"/>
        <v>(Baik)</v>
      </c>
      <c r="J15" s="249"/>
    </row>
    <row r="16" spans="1:10" ht="21" customHeight="1">
      <c r="A16" s="243"/>
      <c r="B16" s="245"/>
      <c r="E16" s="245" t="s">
        <v>174</v>
      </c>
      <c r="G16" s="246" t="s">
        <v>264</v>
      </c>
      <c r="H16" s="247">
        <v>86</v>
      </c>
      <c r="I16" s="248" t="str">
        <f t="shared" si="0"/>
        <v>(Baik)</v>
      </c>
      <c r="J16" s="250" t="str">
        <f>'DATA PNS'!E13</f>
        <v>H. SIDIK PRAMONO, S.Ag, M.Si.</v>
      </c>
    </row>
    <row r="17" spans="1:10" ht="21" customHeight="1">
      <c r="A17" s="243"/>
      <c r="B17" s="245"/>
      <c r="E17" s="251" t="s">
        <v>175</v>
      </c>
      <c r="F17" s="252"/>
      <c r="G17" s="253" t="s">
        <v>264</v>
      </c>
      <c r="H17" s="247">
        <v>87</v>
      </c>
      <c r="I17" s="248" t="str">
        <f t="shared" si="0"/>
        <v>(Baik)</v>
      </c>
      <c r="J17" s="262" t="str">
        <f>"NIP. "&amp;'DATA PNS'!E14</f>
        <v>NIP. 19700303 199703 1 004</v>
      </c>
    </row>
    <row r="18" spans="1:10" ht="21" customHeight="1">
      <c r="A18" s="243"/>
      <c r="B18" s="245"/>
      <c r="D18" s="254"/>
      <c r="E18" s="236" t="s">
        <v>267</v>
      </c>
      <c r="F18" s="237"/>
      <c r="G18" s="255" t="s">
        <v>264</v>
      </c>
      <c r="H18" s="256">
        <f>SUM(H12:H17)</f>
        <v>519</v>
      </c>
      <c r="I18" s="237"/>
      <c r="J18" s="243"/>
    </row>
    <row r="19" spans="1:10" ht="21" customHeight="1">
      <c r="A19" s="243"/>
      <c r="B19" s="245"/>
      <c r="D19" s="254"/>
      <c r="E19" s="245" t="s">
        <v>268</v>
      </c>
      <c r="G19" s="246" t="s">
        <v>264</v>
      </c>
      <c r="H19" s="247">
        <f>IF(H17="-",H18/5,H18/6)</f>
        <v>86.5</v>
      </c>
      <c r="I19" s="248"/>
      <c r="J19" s="243"/>
    </row>
    <row r="20" spans="1:10" ht="21" customHeight="1">
      <c r="A20" s="257"/>
      <c r="B20" s="251"/>
      <c r="C20" s="252"/>
      <c r="D20" s="258"/>
      <c r="E20" s="251"/>
      <c r="F20" s="252"/>
      <c r="G20" s="252"/>
      <c r="H20" s="252"/>
      <c r="I20" s="258"/>
      <c r="J20" s="257"/>
    </row>
    <row r="25" spans="1:10">
      <c r="J25" s="259"/>
    </row>
    <row r="28" spans="1:10">
      <c r="J28" s="260"/>
    </row>
    <row r="35" spans="9:9">
      <c r="I35" s="261"/>
    </row>
  </sheetData>
  <mergeCells count="8">
    <mergeCell ref="B11:D11"/>
    <mergeCell ref="J12:J13"/>
    <mergeCell ref="A1:J1"/>
    <mergeCell ref="B6:D6"/>
    <mergeCell ref="E6:I6"/>
    <mergeCell ref="B7:D7"/>
    <mergeCell ref="E7:I7"/>
    <mergeCell ref="B9:D10"/>
  </mergeCells>
  <hyperlinks>
    <hyperlink ref="A1:J1" location="Menu!A1" display="BUKU CATATAN PENILAIAN PERILAKU PNS" xr:uid="{1B72723A-5E6C-49B8-8915-8A002A50FCED}"/>
  </hyperlinks>
  <pageMargins left="0.59055118110236227" right="0.43307086614173229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  <pageSetUpPr fitToPage="1"/>
  </sheetPr>
  <dimension ref="A1:Q28"/>
  <sheetViews>
    <sheetView workbookViewId="0">
      <selection sqref="A1:Q1"/>
    </sheetView>
  </sheetViews>
  <sheetFormatPr defaultColWidth="12.625" defaultRowHeight="15" customHeight="1"/>
  <cols>
    <col min="1" max="1" width="4.625" style="102" customWidth="1"/>
    <col min="2" max="2" width="12.625" style="79" customWidth="1"/>
    <col min="3" max="3" width="2.125" style="79" customWidth="1"/>
    <col min="4" max="4" width="22.625" style="79" customWidth="1"/>
    <col min="5" max="7" width="6.625" style="79" customWidth="1"/>
    <col min="8" max="8" width="17.625" style="79" customWidth="1"/>
    <col min="9" max="9" width="2.125" style="79" customWidth="1"/>
    <col min="10" max="17" width="5.625" style="79" customWidth="1"/>
    <col min="18" max="26" width="7.625" style="76" customWidth="1"/>
    <col min="27" max="16384" width="12.625" style="76"/>
  </cols>
  <sheetData>
    <row r="1" spans="1:17" ht="15" customHeight="1">
      <c r="A1" s="549" t="s">
        <v>185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1:17" ht="15" customHeight="1">
      <c r="B3" s="102"/>
    </row>
    <row r="4" spans="1:17" ht="15" customHeight="1">
      <c r="B4" s="102"/>
      <c r="J4" s="79" t="s">
        <v>70</v>
      </c>
    </row>
    <row r="5" spans="1:17" ht="15" customHeight="1">
      <c r="A5" s="80" t="s">
        <v>1</v>
      </c>
      <c r="C5" s="80" t="s">
        <v>5</v>
      </c>
      <c r="D5" s="551" t="str">
        <f>'DATA 1'!E11</f>
        <v>Madrasah Tsanawiyah Negeri 4 Sleman</v>
      </c>
      <c r="E5" s="551"/>
      <c r="F5" s="551"/>
      <c r="G5" s="551"/>
      <c r="H5" s="80"/>
      <c r="I5" s="80"/>
      <c r="J5" s="80" t="s">
        <v>176</v>
      </c>
      <c r="K5" s="80"/>
      <c r="L5" s="80"/>
      <c r="M5" s="80"/>
      <c r="N5" s="80"/>
      <c r="O5" s="80"/>
      <c r="P5" s="80"/>
      <c r="Q5" s="80"/>
    </row>
    <row r="6" spans="1:17" ht="15" customHeight="1">
      <c r="D6" s="81"/>
      <c r="E6" s="81"/>
      <c r="F6" s="81"/>
      <c r="G6" s="81"/>
      <c r="J6" s="82"/>
    </row>
    <row r="7" spans="1:17" ht="15" customHeight="1">
      <c r="A7" s="552" t="s">
        <v>67</v>
      </c>
      <c r="B7" s="553"/>
      <c r="C7" s="553"/>
      <c r="D7" s="553"/>
      <c r="E7" s="553"/>
      <c r="F7" s="553"/>
      <c r="G7" s="554"/>
      <c r="H7" s="552" t="s">
        <v>186</v>
      </c>
      <c r="I7" s="553"/>
      <c r="J7" s="553"/>
      <c r="K7" s="553"/>
      <c r="L7" s="553"/>
      <c r="M7" s="553"/>
      <c r="N7" s="553"/>
      <c r="O7" s="553"/>
      <c r="P7" s="553"/>
      <c r="Q7" s="554"/>
    </row>
    <row r="8" spans="1:17" ht="15" customHeight="1">
      <c r="A8" s="547" t="s">
        <v>4</v>
      </c>
      <c r="B8" s="548"/>
      <c r="C8" s="84" t="s">
        <v>5</v>
      </c>
      <c r="D8" s="85" t="str">
        <f>'DATA PNS'!E13</f>
        <v>H. SIDIK PRAMONO, S.Ag, M.Si.</v>
      </c>
      <c r="E8" s="86"/>
      <c r="F8" s="86"/>
      <c r="G8" s="87"/>
      <c r="H8" s="88" t="s">
        <v>4</v>
      </c>
      <c r="I8" s="84" t="s">
        <v>5</v>
      </c>
      <c r="J8" s="89" t="str">
        <f>'DATA 1'!E7</f>
        <v>Dra. ISTOYO BAMBANG IRIANTO, M.M.</v>
      </c>
      <c r="K8" s="90"/>
      <c r="L8" s="90"/>
      <c r="M8" s="90"/>
      <c r="N8" s="90"/>
      <c r="O8" s="90"/>
      <c r="P8" s="90"/>
      <c r="Q8" s="91"/>
    </row>
    <row r="9" spans="1:17" ht="15" customHeight="1">
      <c r="A9" s="547" t="s">
        <v>6</v>
      </c>
      <c r="B9" s="548"/>
      <c r="C9" s="84" t="s">
        <v>5</v>
      </c>
      <c r="D9" s="85" t="str">
        <f>'DATA PNS'!E14</f>
        <v>19700303 199703 1 004</v>
      </c>
      <c r="E9" s="86"/>
      <c r="F9" s="86"/>
      <c r="G9" s="87"/>
      <c r="H9" s="88" t="s">
        <v>6</v>
      </c>
      <c r="I9" s="84" t="s">
        <v>5</v>
      </c>
      <c r="J9" s="89" t="str">
        <f>'DATA 1'!E8</f>
        <v>19621117 199403 1 004</v>
      </c>
      <c r="K9" s="90"/>
      <c r="L9" s="90"/>
      <c r="M9" s="90"/>
      <c r="N9" s="90"/>
      <c r="O9" s="90"/>
      <c r="P9" s="90"/>
      <c r="Q9" s="91"/>
    </row>
    <row r="10" spans="1:17" ht="15" customHeight="1">
      <c r="A10" s="547" t="s">
        <v>7</v>
      </c>
      <c r="B10" s="548"/>
      <c r="C10" s="84" t="s">
        <v>5</v>
      </c>
      <c r="D10" s="85" t="str">
        <f>'DATA PNS'!E15</f>
        <v>Pembina / IV a</v>
      </c>
      <c r="E10" s="86"/>
      <c r="F10" s="86"/>
      <c r="G10" s="87"/>
      <c r="H10" s="88" t="s">
        <v>7</v>
      </c>
      <c r="I10" s="84" t="s">
        <v>5</v>
      </c>
      <c r="J10" s="89" t="str">
        <f>'DATA PNS'!E9</f>
        <v>Pembina / IV a</v>
      </c>
      <c r="K10" s="90"/>
      <c r="L10" s="90"/>
      <c r="M10" s="90"/>
      <c r="N10" s="90"/>
      <c r="O10" s="90"/>
      <c r="P10" s="90"/>
      <c r="Q10" s="91"/>
    </row>
    <row r="11" spans="1:17" ht="15" customHeight="1">
      <c r="A11" s="547" t="s">
        <v>8</v>
      </c>
      <c r="B11" s="548"/>
      <c r="C11" s="84" t="s">
        <v>5</v>
      </c>
      <c r="D11" s="85" t="str">
        <f>'DATA PNS'!E16</f>
        <v>Kepala Kantor Kementerian Agama Kab. Sleman</v>
      </c>
      <c r="E11" s="86"/>
      <c r="F11" s="86"/>
      <c r="G11" s="87"/>
      <c r="H11" s="88" t="s">
        <v>8</v>
      </c>
      <c r="I11" s="84" t="s">
        <v>5</v>
      </c>
      <c r="J11" s="89" t="str">
        <f>'DATA PNS'!E10</f>
        <v>Kepala Madrasah Tsanawiyah Negeri 4 Sleman</v>
      </c>
      <c r="K11" s="90"/>
      <c r="L11" s="90"/>
      <c r="M11" s="90"/>
      <c r="N11" s="90"/>
      <c r="O11" s="90"/>
      <c r="P11" s="90"/>
      <c r="Q11" s="91"/>
    </row>
    <row r="12" spans="1:17" ht="15" customHeight="1">
      <c r="A12" s="555" t="s">
        <v>9</v>
      </c>
      <c r="B12" s="556"/>
      <c r="C12" s="112" t="s">
        <v>5</v>
      </c>
      <c r="D12" s="85" t="str">
        <f>'DATA PNS'!E17</f>
        <v>Kantor Kementerian Agama Kab. Sleman</v>
      </c>
      <c r="E12" s="119"/>
      <c r="F12" s="119"/>
      <c r="G12" s="112"/>
      <c r="H12" s="128" t="s">
        <v>9</v>
      </c>
      <c r="I12" s="112" t="s">
        <v>5</v>
      </c>
      <c r="J12" s="89" t="str">
        <f>'DATA PNS'!E11</f>
        <v>Madrasah Tsanawiyah Negeri 4 Sleman</v>
      </c>
      <c r="K12" s="105"/>
      <c r="L12" s="105"/>
      <c r="M12" s="105"/>
      <c r="N12" s="105"/>
      <c r="O12" s="105"/>
      <c r="P12" s="105"/>
      <c r="Q12" s="106"/>
    </row>
    <row r="13" spans="1:17" ht="15" customHeight="1">
      <c r="A13" s="558" t="s">
        <v>177</v>
      </c>
      <c r="B13" s="559"/>
      <c r="C13" s="121" t="s">
        <v>5</v>
      </c>
      <c r="D13" s="560" t="str">
        <f>'PERILAKU KERJA'!B9</f>
        <v>12 Juli 2021</v>
      </c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</row>
    <row r="14" spans="1:17" s="101" customFormat="1" ht="24" customHeight="1">
      <c r="A14" s="566" t="s">
        <v>178</v>
      </c>
      <c r="B14" s="567"/>
      <c r="C14" s="567"/>
      <c r="D14" s="567"/>
      <c r="E14" s="567"/>
      <c r="F14" s="567"/>
      <c r="G14" s="568"/>
      <c r="H14" s="557" t="s">
        <v>169</v>
      </c>
      <c r="I14" s="557"/>
      <c r="J14" s="557"/>
      <c r="K14" s="557"/>
      <c r="L14" s="557"/>
      <c r="M14" s="557"/>
      <c r="N14" s="557"/>
      <c r="O14" s="557"/>
      <c r="P14" s="557"/>
      <c r="Q14" s="557"/>
    </row>
    <row r="15" spans="1:17" ht="30" customHeight="1">
      <c r="A15" s="569" t="s">
        <v>179</v>
      </c>
      <c r="B15" s="570"/>
      <c r="C15" s="570"/>
      <c r="D15" s="570"/>
      <c r="E15" s="570"/>
      <c r="F15" s="570"/>
      <c r="G15" s="571"/>
      <c r="H15" s="565">
        <f>'PERILAKU KERJA'!E10</f>
        <v>89.933333333333323</v>
      </c>
      <c r="I15" s="565"/>
      <c r="J15" s="565"/>
      <c r="K15" s="565"/>
      <c r="L15" s="565"/>
      <c r="M15" s="565"/>
      <c r="N15" s="565"/>
      <c r="O15" s="565"/>
      <c r="P15" s="565"/>
      <c r="Q15" s="565"/>
    </row>
    <row r="16" spans="1:17" ht="30" customHeight="1">
      <c r="A16" s="569" t="s">
        <v>180</v>
      </c>
      <c r="B16" s="570"/>
      <c r="C16" s="570"/>
      <c r="D16" s="570"/>
      <c r="E16" s="570"/>
      <c r="F16" s="570"/>
      <c r="G16" s="571"/>
      <c r="H16" s="565">
        <f>'PERILAKU KERJA'!H19</f>
        <v>86.5</v>
      </c>
      <c r="I16" s="572"/>
      <c r="J16" s="572"/>
      <c r="K16" s="572"/>
      <c r="L16" s="572"/>
      <c r="M16" s="572"/>
      <c r="N16" s="572"/>
      <c r="O16" s="572"/>
      <c r="P16" s="572"/>
      <c r="Q16" s="572"/>
    </row>
    <row r="17" spans="1:17" ht="30" customHeight="1">
      <c r="A17" s="562" t="s">
        <v>181</v>
      </c>
      <c r="B17" s="563"/>
      <c r="C17" s="563"/>
      <c r="D17" s="563"/>
      <c r="E17" s="563"/>
      <c r="F17" s="563"/>
      <c r="G17" s="564"/>
      <c r="H17" s="565">
        <f>(60%*H15)+(40%*H16)</f>
        <v>88.56</v>
      </c>
      <c r="I17" s="565"/>
      <c r="J17" s="565"/>
      <c r="K17" s="565"/>
      <c r="L17" s="565"/>
      <c r="M17" s="565"/>
      <c r="N17" s="565"/>
      <c r="O17" s="565"/>
      <c r="P17" s="565"/>
      <c r="Q17" s="565"/>
    </row>
    <row r="18" spans="1:17" ht="15.75" customHeight="1"/>
    <row r="19" spans="1:17" ht="15.75" customHeight="1"/>
    <row r="20" spans="1:17" ht="15.75" customHeight="1">
      <c r="J20" s="79" t="str">
        <f>PENGUKURAN!M23</f>
        <v>Sleman, 12 Juli 2021</v>
      </c>
    </row>
    <row r="21" spans="1:17" s="79" customFormat="1" ht="15.75" customHeight="1">
      <c r="A21" s="102"/>
      <c r="B21" s="79" t="s">
        <v>187</v>
      </c>
      <c r="J21" s="79" t="s">
        <v>188</v>
      </c>
    </row>
    <row r="22" spans="1:17" s="79" customFormat="1" ht="15.75" customHeight="1">
      <c r="A22" s="102"/>
    </row>
    <row r="23" spans="1:17" s="79" customFormat="1" ht="15.75" customHeight="1">
      <c r="A23" s="102"/>
    </row>
    <row r="24" spans="1:17" s="79" customFormat="1" ht="15.75" customHeight="1">
      <c r="A24" s="102"/>
    </row>
    <row r="25" spans="1:17" s="79" customFormat="1" ht="15.75" customHeight="1">
      <c r="A25" s="102"/>
    </row>
    <row r="26" spans="1:17" s="79" customFormat="1" ht="15.75" customHeight="1">
      <c r="A26" s="102"/>
      <c r="B26" s="79" t="str">
        <f>D8</f>
        <v>H. SIDIK PRAMONO, S.Ag, M.Si.</v>
      </c>
      <c r="J26" s="79" t="str">
        <f>J8</f>
        <v>Dra. ISTOYO BAMBANG IRIANTO, M.M.</v>
      </c>
    </row>
    <row r="27" spans="1:17" s="79" customFormat="1" ht="15.75" customHeight="1">
      <c r="A27" s="102"/>
      <c r="B27" s="79" t="str">
        <f>"NIP. "&amp;D9</f>
        <v>NIP. 19700303 199703 1 004</v>
      </c>
      <c r="J27" s="79" t="str">
        <f>"NIP. "&amp;J9</f>
        <v>NIP. 19621117 199403 1 004</v>
      </c>
    </row>
    <row r="28" spans="1:17" s="102" customFormat="1" ht="15.75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</row>
  </sheetData>
  <mergeCells count="20">
    <mergeCell ref="A17:G17"/>
    <mergeCell ref="H17:Q17"/>
    <mergeCell ref="A14:G14"/>
    <mergeCell ref="A15:G15"/>
    <mergeCell ref="A16:G16"/>
    <mergeCell ref="H15:Q15"/>
    <mergeCell ref="H16:Q16"/>
    <mergeCell ref="A9:B9"/>
    <mergeCell ref="A10:B10"/>
    <mergeCell ref="A11:B11"/>
    <mergeCell ref="A12:B12"/>
    <mergeCell ref="H14:Q14"/>
    <mergeCell ref="A13:B13"/>
    <mergeCell ref="D13:Q13"/>
    <mergeCell ref="A8:B8"/>
    <mergeCell ref="A1:Q1"/>
    <mergeCell ref="A2:Q2"/>
    <mergeCell ref="D5:G5"/>
    <mergeCell ref="A7:G7"/>
    <mergeCell ref="H7:Q7"/>
  </mergeCells>
  <hyperlinks>
    <hyperlink ref="A1:Q1" location="Menu!A1" display="PENILAIAN PRESTASI KERJA PNS" xr:uid="{C4ED37ED-6016-4142-BDD4-2C18CF40BC1C}"/>
  </hyperlinks>
  <pageMargins left="0.70866141732283472" right="0.51181102362204722" top="0.74803149606299213" bottom="0.51181102362204722" header="0" footer="0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1:Q27"/>
  <sheetViews>
    <sheetView workbookViewId="0">
      <selection sqref="A1:Q1"/>
    </sheetView>
  </sheetViews>
  <sheetFormatPr defaultColWidth="12.625" defaultRowHeight="15" customHeight="1"/>
  <cols>
    <col min="1" max="1" width="4.625" style="102" customWidth="1"/>
    <col min="2" max="2" width="12.625" style="79" customWidth="1"/>
    <col min="3" max="3" width="2.125" style="79" customWidth="1"/>
    <col min="4" max="4" width="22.625" style="79" customWidth="1"/>
    <col min="5" max="7" width="6.625" style="79" customWidth="1"/>
    <col min="8" max="8" width="17.625" style="79" customWidth="1"/>
    <col min="9" max="9" width="2.125" style="79" customWidth="1"/>
    <col min="10" max="17" width="5.625" style="79" customWidth="1"/>
    <col min="18" max="26" width="7.625" style="76" customWidth="1"/>
    <col min="27" max="16384" width="12.625" style="76"/>
  </cols>
  <sheetData>
    <row r="1" spans="1:17" ht="15" customHeight="1">
      <c r="A1" s="549" t="s">
        <v>190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</row>
    <row r="2" spans="1:17" ht="15" customHeight="1">
      <c r="A2" s="550" t="str">
        <f>UPPER('DATA PNS'!E10)</f>
        <v>KEPALA MADRASAH TSANAWIYAH NEGERI 4 SLEMAN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</row>
    <row r="3" spans="1:17" ht="15" customHeight="1">
      <c r="B3" s="102"/>
    </row>
    <row r="4" spans="1:17" ht="15" customHeight="1">
      <c r="B4" s="102"/>
      <c r="J4" s="79" t="s">
        <v>70</v>
      </c>
    </row>
    <row r="5" spans="1:17" ht="15" customHeight="1">
      <c r="A5" s="80" t="s">
        <v>1</v>
      </c>
      <c r="C5" s="80" t="s">
        <v>5</v>
      </c>
      <c r="D5" s="551" t="str">
        <f>'DATA 1'!E11</f>
        <v>Madrasah Tsanawiyah Negeri 4 Sleman</v>
      </c>
      <c r="E5" s="551"/>
      <c r="F5" s="551"/>
      <c r="G5" s="551"/>
      <c r="H5" s="80"/>
      <c r="I5" s="80"/>
      <c r="J5" s="80" t="str">
        <f>'Penilaian Prestasi'!J5</f>
        <v>01 Januari s/d 30 Juni 2021</v>
      </c>
      <c r="K5" s="80"/>
      <c r="L5" s="80"/>
      <c r="M5" s="80"/>
      <c r="N5" s="80"/>
      <c r="O5" s="80"/>
      <c r="P5" s="80"/>
      <c r="Q5" s="80"/>
    </row>
    <row r="6" spans="1:17" ht="15" customHeight="1">
      <c r="D6" s="81"/>
      <c r="E6" s="81"/>
      <c r="F6" s="81"/>
      <c r="G6" s="81"/>
      <c r="J6" s="82"/>
    </row>
    <row r="7" spans="1:17" ht="15" customHeight="1">
      <c r="A7" s="552" t="s">
        <v>67</v>
      </c>
      <c r="B7" s="553"/>
      <c r="C7" s="553"/>
      <c r="D7" s="553"/>
      <c r="E7" s="553"/>
      <c r="F7" s="553"/>
      <c r="G7" s="554"/>
      <c r="H7" s="552" t="s">
        <v>186</v>
      </c>
      <c r="I7" s="553"/>
      <c r="J7" s="553"/>
      <c r="K7" s="553"/>
      <c r="L7" s="553"/>
      <c r="M7" s="553"/>
      <c r="N7" s="553"/>
      <c r="O7" s="553"/>
      <c r="P7" s="553"/>
      <c r="Q7" s="554"/>
    </row>
    <row r="8" spans="1:17" ht="15" customHeight="1">
      <c r="A8" s="547" t="s">
        <v>4</v>
      </c>
      <c r="B8" s="548"/>
      <c r="C8" s="84" t="s">
        <v>5</v>
      </c>
      <c r="D8" s="85" t="str">
        <f>'DATA PNS'!E13</f>
        <v>H. SIDIK PRAMONO, S.Ag, M.Si.</v>
      </c>
      <c r="E8" s="86"/>
      <c r="F8" s="86"/>
      <c r="G8" s="87"/>
      <c r="H8" s="88" t="s">
        <v>4</v>
      </c>
      <c r="I8" s="84" t="s">
        <v>5</v>
      </c>
      <c r="J8" s="89" t="str">
        <f>'DATA 1'!E7</f>
        <v>Dra. ISTOYO BAMBANG IRIANTO, M.M.</v>
      </c>
      <c r="K8" s="90"/>
      <c r="L8" s="90"/>
      <c r="M8" s="90"/>
      <c r="N8" s="90"/>
      <c r="O8" s="90"/>
      <c r="P8" s="90"/>
      <c r="Q8" s="91"/>
    </row>
    <row r="9" spans="1:17" ht="15" customHeight="1">
      <c r="A9" s="547" t="s">
        <v>6</v>
      </c>
      <c r="B9" s="548"/>
      <c r="C9" s="84" t="s">
        <v>5</v>
      </c>
      <c r="D9" s="85" t="str">
        <f>'DATA PNS'!E14</f>
        <v>19700303 199703 1 004</v>
      </c>
      <c r="E9" s="86"/>
      <c r="F9" s="86"/>
      <c r="G9" s="87"/>
      <c r="H9" s="88" t="s">
        <v>6</v>
      </c>
      <c r="I9" s="84" t="s">
        <v>5</v>
      </c>
      <c r="J9" s="89" t="str">
        <f>'DATA 1'!E8</f>
        <v>19621117 199403 1 004</v>
      </c>
      <c r="K9" s="90"/>
      <c r="L9" s="90"/>
      <c r="M9" s="90"/>
      <c r="N9" s="90"/>
      <c r="O9" s="90"/>
      <c r="P9" s="90"/>
      <c r="Q9" s="91"/>
    </row>
    <row r="10" spans="1:17" ht="15" customHeight="1">
      <c r="A10" s="547" t="s">
        <v>7</v>
      </c>
      <c r="B10" s="548"/>
      <c r="C10" s="84" t="s">
        <v>5</v>
      </c>
      <c r="D10" s="85" t="str">
        <f>'DATA PNS'!E15</f>
        <v>Pembina / IV a</v>
      </c>
      <c r="E10" s="86"/>
      <c r="F10" s="86"/>
      <c r="G10" s="87"/>
      <c r="H10" s="88" t="s">
        <v>7</v>
      </c>
      <c r="I10" s="84" t="s">
        <v>5</v>
      </c>
      <c r="J10" s="89" t="str">
        <f>'DATA PNS'!E9</f>
        <v>Pembina / IV a</v>
      </c>
      <c r="K10" s="90"/>
      <c r="L10" s="90"/>
      <c r="M10" s="90"/>
      <c r="N10" s="90"/>
      <c r="O10" s="90"/>
      <c r="P10" s="90"/>
      <c r="Q10" s="91"/>
    </row>
    <row r="11" spans="1:17" ht="15" customHeight="1">
      <c r="A11" s="547" t="s">
        <v>8</v>
      </c>
      <c r="B11" s="548"/>
      <c r="C11" s="84" t="s">
        <v>5</v>
      </c>
      <c r="D11" s="85" t="str">
        <f>'DATA PNS'!E16</f>
        <v>Kepala Kantor Kementerian Agama Kab. Sleman</v>
      </c>
      <c r="E11" s="86"/>
      <c r="F11" s="86"/>
      <c r="G11" s="87"/>
      <c r="H11" s="88" t="s">
        <v>8</v>
      </c>
      <c r="I11" s="84" t="s">
        <v>5</v>
      </c>
      <c r="J11" s="89" t="str">
        <f>'DATA 1'!E10</f>
        <v>Kepala Madrasah Tsanawiyah Negeri 4 Sleman</v>
      </c>
      <c r="K11" s="90"/>
      <c r="L11" s="90"/>
      <c r="M11" s="90"/>
      <c r="N11" s="90"/>
      <c r="O11" s="90"/>
      <c r="P11" s="90"/>
      <c r="Q11" s="91"/>
    </row>
    <row r="12" spans="1:17" ht="15" customHeight="1">
      <c r="A12" s="555" t="s">
        <v>9</v>
      </c>
      <c r="B12" s="556"/>
      <c r="C12" s="112" t="s">
        <v>5</v>
      </c>
      <c r="D12" s="85" t="str">
        <f>'DATA PNS'!E17</f>
        <v>Kantor Kementerian Agama Kab. Sleman</v>
      </c>
      <c r="E12" s="119"/>
      <c r="F12" s="119"/>
      <c r="G12" s="112"/>
      <c r="H12" s="128" t="s">
        <v>9</v>
      </c>
      <c r="I12" s="112" t="s">
        <v>5</v>
      </c>
      <c r="J12" s="89" t="str">
        <f>'DATA 1'!E11</f>
        <v>Madrasah Tsanawiyah Negeri 4 Sleman</v>
      </c>
      <c r="K12" s="105"/>
      <c r="L12" s="105"/>
      <c r="M12" s="105"/>
      <c r="N12" s="105"/>
      <c r="O12" s="105"/>
      <c r="P12" s="105"/>
      <c r="Q12" s="106"/>
    </row>
    <row r="13" spans="1:17" s="101" customFormat="1" ht="24" customHeight="1">
      <c r="A13" s="566" t="s">
        <v>178</v>
      </c>
      <c r="B13" s="567"/>
      <c r="C13" s="567"/>
      <c r="D13" s="567"/>
      <c r="E13" s="567"/>
      <c r="F13" s="567"/>
      <c r="G13" s="568"/>
      <c r="H13" s="573" t="s">
        <v>191</v>
      </c>
      <c r="I13" s="574"/>
      <c r="J13" s="574"/>
      <c r="K13" s="575"/>
      <c r="L13" s="573" t="s">
        <v>192</v>
      </c>
      <c r="M13" s="574"/>
      <c r="N13" s="574"/>
      <c r="O13" s="574"/>
      <c r="P13" s="574"/>
      <c r="Q13" s="575"/>
    </row>
    <row r="14" spans="1:17" ht="30" customHeight="1">
      <c r="A14" s="569" t="s">
        <v>179</v>
      </c>
      <c r="B14" s="570"/>
      <c r="C14" s="570"/>
      <c r="D14" s="570"/>
      <c r="E14" s="570"/>
      <c r="F14" s="570"/>
      <c r="G14" s="571"/>
      <c r="H14" s="576">
        <f>'Penilaian Prestasi'!H15</f>
        <v>89.933333333333323</v>
      </c>
      <c r="I14" s="577"/>
      <c r="J14" s="577"/>
      <c r="K14" s="578"/>
      <c r="L14" s="576">
        <f>IF((H14&gt;90)*AND(H14&lt;100),110+((10/8)*(H14-91)),IF((H14&gt;75)*AND(H14&lt;91),90+((19/14)*(H14-76)),IF((H14&gt;60)*AND(H14&lt;76),70+((19/14)*(H14-61)),IF((H14&gt;50)*AND(H14&lt;61),50+((19/9)*(H14-51)),IF(H14&lt;=50,(H14/50)*49,120)))))</f>
        <v>108.90952380952379</v>
      </c>
      <c r="M14" s="577"/>
      <c r="N14" s="577"/>
      <c r="O14" s="577"/>
      <c r="P14" s="577"/>
      <c r="Q14" s="578"/>
    </row>
    <row r="15" spans="1:17" ht="30" customHeight="1">
      <c r="A15" s="569" t="s">
        <v>180</v>
      </c>
      <c r="B15" s="570"/>
      <c r="C15" s="570"/>
      <c r="D15" s="570"/>
      <c r="E15" s="570"/>
      <c r="F15" s="570"/>
      <c r="G15" s="571"/>
      <c r="H15" s="576">
        <f>'Penilaian Prestasi'!H16</f>
        <v>86.5</v>
      </c>
      <c r="I15" s="577"/>
      <c r="J15" s="577"/>
      <c r="K15" s="578"/>
      <c r="L15" s="576">
        <f t="shared" ref="L15:L16" si="0">IF((H15&gt;90)*AND(H15&lt;100),110+((10/8)*(H15-91)),IF((H15&gt;75)*AND(H15&lt;91),90+((19/14)*(H15-76)),IF((H15&gt;60)*AND(H15&lt;76),70+((19/14)*(H15-61)),IF((H15&gt;50)*AND(H15&lt;61),50+((19/9)*(H15-51)),IF(H15&lt;=50,(H15/50)*49,120)))))</f>
        <v>104.25</v>
      </c>
      <c r="M15" s="577"/>
      <c r="N15" s="577"/>
      <c r="O15" s="577"/>
      <c r="P15" s="577"/>
      <c r="Q15" s="578"/>
    </row>
    <row r="16" spans="1:17" ht="30" customHeight="1">
      <c r="A16" s="562" t="s">
        <v>181</v>
      </c>
      <c r="B16" s="563"/>
      <c r="C16" s="563"/>
      <c r="D16" s="563"/>
      <c r="E16" s="563"/>
      <c r="F16" s="563"/>
      <c r="G16" s="564"/>
      <c r="H16" s="576">
        <f>(60%*H14)+(40%*H15)</f>
        <v>88.56</v>
      </c>
      <c r="I16" s="577"/>
      <c r="J16" s="577"/>
      <c r="K16" s="578"/>
      <c r="L16" s="576">
        <f t="shared" si="0"/>
        <v>107.0457142857143</v>
      </c>
      <c r="M16" s="577"/>
      <c r="N16" s="577"/>
      <c r="O16" s="577"/>
      <c r="P16" s="577"/>
      <c r="Q16" s="578"/>
    </row>
    <row r="17" spans="1:17" ht="15.75" customHeight="1"/>
    <row r="18" spans="1:17" ht="15.75" customHeight="1"/>
    <row r="19" spans="1:17" ht="15.75" customHeight="1">
      <c r="J19" s="79" t="str">
        <f>'Penilaian Prestasi'!J20</f>
        <v>Sleman, 12 Juli 2021</v>
      </c>
    </row>
    <row r="20" spans="1:17" s="79" customFormat="1" ht="15.75" customHeight="1">
      <c r="A20" s="102"/>
      <c r="B20" s="79" t="s">
        <v>187</v>
      </c>
      <c r="J20" s="79" t="s">
        <v>188</v>
      </c>
    </row>
    <row r="21" spans="1:17" s="79" customFormat="1" ht="15.75" customHeight="1">
      <c r="A21" s="102"/>
    </row>
    <row r="22" spans="1:17" s="79" customFormat="1" ht="15.75" customHeight="1">
      <c r="A22" s="102"/>
    </row>
    <row r="23" spans="1:17" s="79" customFormat="1" ht="15.75" customHeight="1">
      <c r="A23" s="102"/>
    </row>
    <row r="24" spans="1:17" s="79" customFormat="1" ht="15.75" customHeight="1">
      <c r="A24" s="102"/>
    </row>
    <row r="25" spans="1:17" s="79" customFormat="1" ht="15.75" customHeight="1">
      <c r="A25" s="102"/>
      <c r="B25" s="79" t="str">
        <f>D8</f>
        <v>H. SIDIK PRAMONO, S.Ag, M.Si.</v>
      </c>
      <c r="J25" s="79" t="str">
        <f>J8</f>
        <v>Dra. ISTOYO BAMBANG IRIANTO, M.M.</v>
      </c>
    </row>
    <row r="26" spans="1:17" s="79" customFormat="1" ht="15.75" customHeight="1">
      <c r="A26" s="102"/>
      <c r="B26" s="79" t="str">
        <f>"NIP. "&amp;D9</f>
        <v>NIP. 19700303 199703 1 004</v>
      </c>
      <c r="J26" s="79" t="str">
        <f>"NIP. "&amp;J9</f>
        <v>NIP. 19621117 199403 1 004</v>
      </c>
    </row>
    <row r="27" spans="1:17" s="102" customFormat="1" ht="15.75" customHeight="1"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</row>
  </sheetData>
  <mergeCells count="22">
    <mergeCell ref="A16:G16"/>
    <mergeCell ref="H13:K13"/>
    <mergeCell ref="L13:Q13"/>
    <mergeCell ref="H14:K14"/>
    <mergeCell ref="L14:Q14"/>
    <mergeCell ref="H15:K15"/>
    <mergeCell ref="L15:Q15"/>
    <mergeCell ref="H16:K16"/>
    <mergeCell ref="L16:Q16"/>
    <mergeCell ref="A13:G13"/>
    <mergeCell ref="A14:G14"/>
    <mergeCell ref="A15:G15"/>
    <mergeCell ref="A9:B9"/>
    <mergeCell ref="A10:B10"/>
    <mergeCell ref="A11:B11"/>
    <mergeCell ref="A12:B12"/>
    <mergeCell ref="A1:Q1"/>
    <mergeCell ref="A2:Q2"/>
    <mergeCell ref="D5:G5"/>
    <mergeCell ref="A7:G7"/>
    <mergeCell ref="H7:Q7"/>
    <mergeCell ref="A8:B8"/>
  </mergeCells>
  <hyperlinks>
    <hyperlink ref="A1:Q1" location="Menu!A1" display="KONVERSI NILAI PRESTASI KERJA PNS MENJADI NILAI KINERJA PNS" xr:uid="{13389496-2D41-4925-B5A1-A031F067079F}"/>
  </hyperlinks>
  <pageMargins left="0.70866141732283472" right="0.51181102362204722" top="0.74803149606299213" bottom="0.51181102362204722" header="0" footer="0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Penilaian SKP JA PENGEMB</vt:lpstr>
      <vt:lpstr>Menu</vt:lpstr>
      <vt:lpstr>COVER</vt:lpstr>
      <vt:lpstr>DATA 1</vt:lpstr>
      <vt:lpstr>SKP</vt:lpstr>
      <vt:lpstr>PENGUKURAN</vt:lpstr>
      <vt:lpstr>PERILAKU KERJA</vt:lpstr>
      <vt:lpstr>Penilaian Prestasi</vt:lpstr>
      <vt:lpstr>Konversi Nilai</vt:lpstr>
      <vt:lpstr>DATA PNS</vt:lpstr>
      <vt:lpstr>RENCANA SKP</vt:lpstr>
      <vt:lpstr>KEGIATAN GURU</vt:lpstr>
      <vt:lpstr>KETERKAITAN JF</vt:lpstr>
      <vt:lpstr>REVIEW RENCANA SKP</vt:lpstr>
      <vt:lpstr>PENETAPAN SKP</vt:lpstr>
      <vt:lpstr>PENILAIAN SKP</vt:lpstr>
      <vt:lpstr>Penilaian Perilaku</vt:lpstr>
      <vt:lpstr>Penilaian Kinerja</vt:lpstr>
      <vt:lpstr>Laporan DPK</vt:lpstr>
      <vt:lpstr>Integrasi Nilai</vt:lpstr>
      <vt:lpstr>DPK 2021</vt:lpstr>
      <vt:lpstr>'DPK 2021'!jabatan</vt:lpstr>
      <vt:lpstr>jabatan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samsul</dc:creator>
  <cp:lastModifiedBy>Helmy</cp:lastModifiedBy>
  <cp:lastPrinted>2022-01-26T13:04:01Z</cp:lastPrinted>
  <dcterms:created xsi:type="dcterms:W3CDTF">2021-04-04T15:24:06Z</dcterms:created>
  <dcterms:modified xsi:type="dcterms:W3CDTF">2022-01-26T22:48:21Z</dcterms:modified>
</cp:coreProperties>
</file>